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0_Sta_Son_Ja\Z_SC027\Aus_XG400\Zinsrechner\"/>
    </mc:Choice>
  </mc:AlternateContent>
  <xr:revisionPtr revIDLastSave="0" documentId="13_ncr:1_{B94254B3-7437-4436-9737-A69304EF423B}" xr6:coauthVersionLast="47" xr6:coauthVersionMax="47" xr10:uidLastSave="{00000000-0000-0000-0000-000000000000}"/>
  <workbookProtection workbookAlgorithmName="SHA-512" workbookHashValue="tHN3TF6lInf7mqHaFLAvz+KWM/g3a50Px5oziN9snlrRf6C1y5F2gWluh50MmwxGoVz+cDUDjVsM8NuWFKIGew==" workbookSaltValue="fpPpxYHmSArTg2LkVkuE6w==" workbookSpinCount="100000" lockStructure="1"/>
  <bookViews>
    <workbookView xWindow="-120" yWindow="-120" windowWidth="24240" windowHeight="13140" xr2:uid="{00000000-000D-0000-FFFF-FFFF00000000}"/>
  </bookViews>
  <sheets>
    <sheet name="Info" sheetId="4" r:id="rId1"/>
    <sheet name="B" sheetId="5" r:id="rId2"/>
    <sheet name="Geldanlage" sheetId="2" r:id="rId3"/>
    <sheet name="Tageszinsen" sheetId="3" r:id="rId4"/>
    <sheet name="Verzugszinsen" sheetId="7" r:id="rId5"/>
    <sheet name="N" sheetId="6" r:id="rId6"/>
  </sheets>
  <definedNames>
    <definedName name="Abkürzung" localSheetId="1">#REF!</definedName>
    <definedName name="Abkürzung" localSheetId="0">#REF!</definedName>
    <definedName name="Abkürzung">#REF!</definedName>
    <definedName name="_xlnm.Print_Area" localSheetId="1">B!$B$2:$J$88</definedName>
    <definedName name="_xlnm.Print_Area" localSheetId="2">Geldanlage!$B$2:$J$26</definedName>
    <definedName name="_xlnm.Print_Area" localSheetId="0">Info!$B$2:$I$48</definedName>
    <definedName name="_xlnm.Print_Area" localSheetId="3">Tageszinsen!$B$2:$K$26</definedName>
    <definedName name="_xlnm.Print_Area" localSheetId="4">Verzugszinsen!$B$2:$J$21</definedName>
    <definedName name="_xlnm.Print_Titles" localSheetId="1">B!$2:$5</definedName>
    <definedName name="km">#REF!</definedName>
    <definedName name="Kurse">#REF!</definedName>
    <definedName name="Name">#REF!</definedName>
    <definedName name="Ort">#REF!</definedName>
    <definedName name="Umrechnungskurs" localSheetId="1">#REF!</definedName>
    <definedName name="Umrechnungskurs" localSheetId="0">#REF!</definedName>
    <definedName name="Umrechnungskurs">#REF!</definedName>
  </definedNames>
  <calcPr calcId="191029"/>
</workbook>
</file>

<file path=xl/calcChain.xml><?xml version="1.0" encoding="utf-8"?>
<calcChain xmlns="http://schemas.openxmlformats.org/spreadsheetml/2006/main">
  <c r="D6" i="7" l="1"/>
  <c r="G11" i="2" l="1"/>
  <c r="H11" i="2" s="1"/>
  <c r="G17" i="2"/>
  <c r="E17" i="2" s="1"/>
  <c r="G20" i="2"/>
  <c r="E20" i="2" s="1"/>
  <c r="G23" i="2"/>
  <c r="H23" i="2" s="1"/>
  <c r="I23" i="2" s="1"/>
  <c r="G14" i="2"/>
  <c r="I14" i="2" s="1"/>
  <c r="B4" i="4"/>
  <c r="J22" i="3"/>
  <c r="I22" i="3" s="1"/>
  <c r="F22" i="3" s="1"/>
  <c r="J19" i="3"/>
  <c r="E19" i="3" s="1"/>
  <c r="J16" i="3"/>
  <c r="J13" i="3"/>
  <c r="F8" i="3"/>
  <c r="G8" i="3"/>
  <c r="F5" i="3"/>
  <c r="D12" i="7"/>
  <c r="F10" i="7" s="1"/>
  <c r="D13" i="7"/>
  <c r="C12" i="7"/>
  <c r="I11" i="2"/>
  <c r="H14" i="2"/>
  <c r="H17" i="2"/>
  <c r="H20" i="2"/>
  <c r="E14" i="2" l="1"/>
  <c r="I17" i="2"/>
  <c r="E23" i="2"/>
  <c r="F16" i="3"/>
  <c r="G16" i="3" s="1"/>
  <c r="H16" i="3" s="1"/>
  <c r="E22" i="3"/>
  <c r="I16" i="3"/>
  <c r="I17" i="3" s="1"/>
  <c r="E16" i="3"/>
  <c r="I20" i="2"/>
  <c r="E11" i="2"/>
  <c r="E13" i="7"/>
  <c r="G22" i="3"/>
  <c r="H22" i="3" s="1"/>
  <c r="I23" i="3"/>
  <c r="H10" i="7"/>
  <c r="J10" i="7" s="1"/>
  <c r="F12" i="7"/>
  <c r="E13" i="3"/>
  <c r="E16" i="7"/>
  <c r="H8" i="7"/>
  <c r="J8" i="7" s="1"/>
  <c r="F8" i="7"/>
  <c r="H12" i="7"/>
  <c r="I13" i="3"/>
  <c r="I14" i="3" s="1"/>
  <c r="I19" i="3"/>
  <c r="I20" i="3" s="1"/>
  <c r="F13" i="3" l="1"/>
  <c r="G13" i="3" s="1"/>
  <c r="H13" i="3" s="1"/>
  <c r="F14" i="7"/>
  <c r="H6" i="7"/>
  <c r="F13" i="7"/>
  <c r="J12" i="7"/>
  <c r="F16" i="7"/>
  <c r="F19" i="3"/>
  <c r="G19" i="3" s="1"/>
  <c r="H19" i="3" s="1"/>
  <c r="F6" i="7"/>
  <c r="H17" i="7"/>
  <c r="H18" i="7" s="1"/>
  <c r="F17" i="7"/>
  <c r="F18" i="7" s="1"/>
  <c r="E17" i="7"/>
  <c r="E1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C6" authorId="0" shapeId="0" xr:uid="{00000000-0006-0000-0200-000001000000}">
      <text>
        <r>
          <rPr>
            <sz val="8"/>
            <color indexed="81"/>
            <rFont val="Tahoma"/>
            <family val="2"/>
          </rPr>
          <t>Geben Sie hier die Laufzeit der Geldanlage in Monaten als Zahl ein.</t>
        </r>
      </text>
    </comment>
    <comment ref="E6" authorId="0" shapeId="0" xr:uid="{00000000-0006-0000-0200-000002000000}">
      <text>
        <r>
          <rPr>
            <sz val="8"/>
            <color indexed="81"/>
            <rFont val="Tahoma"/>
            <family val="2"/>
          </rPr>
          <t>In diese Zelle schreiben Sie den angebotenen Zins als Zahl.</t>
        </r>
      </text>
    </comment>
    <comment ref="G6" authorId="0" shapeId="0" xr:uid="{00000000-0006-0000-0200-000003000000}">
      <text>
        <r>
          <rPr>
            <sz val="8"/>
            <color indexed="81"/>
            <rFont val="Tahoma"/>
            <family val="2"/>
          </rPr>
          <t>Tragen Sie hier den Geldbetrag ein, der angelegt werden soll.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G6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Tragen Sie hier das Datum des ersten Tages der Anlage ein. </t>
        </r>
      </text>
    </comment>
    <comment ref="C7" authorId="0" shapeId="0" xr:uid="{00000000-0006-0000-0300-000002000000}">
      <text>
        <r>
          <rPr>
            <sz val="8"/>
            <color indexed="81"/>
            <rFont val="Tahoma"/>
            <family val="2"/>
          </rPr>
          <t>Tragen Sie hier den Geldbetrag ein, der angelegt werden soll.</t>
        </r>
      </text>
    </comment>
    <comment ref="E7" authorId="0" shapeId="0" xr:uid="{00000000-0006-0000-0300-000003000000}">
      <text>
        <r>
          <rPr>
            <sz val="8"/>
            <color indexed="81"/>
            <rFont val="Tahoma"/>
            <family val="2"/>
          </rPr>
          <t>In diese Zelle schreiben Sie den angebotenen Zins als Zahl.</t>
        </r>
      </text>
    </comment>
    <comment ref="G7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Tragen Sie hier das Datum des letzten Tages der Anlage ein.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Auvista Verlag, München</author>
  </authors>
  <commentList>
    <comment ref="D6" authorId="0" shapeId="0" xr:uid="{00000000-0006-0000-0400-000001000000}">
      <text>
        <r>
          <rPr>
            <sz val="10"/>
            <color indexed="81"/>
            <rFont val="Arial"/>
            <family val="2"/>
          </rPr>
          <t>In diese Zelle tragen Sie das Rechnungsdatum ein.</t>
        </r>
      </text>
    </comment>
    <comment ref="D8" authorId="0" shapeId="0" xr:uid="{00000000-0006-0000-0400-000002000000}">
      <text>
        <r>
          <rPr>
            <sz val="10"/>
            <color indexed="81"/>
            <rFont val="Arial"/>
            <family val="2"/>
          </rPr>
          <t>Geben Sie hier ein, den zu zahlenden Rechnungsbetrag</t>
        </r>
      </text>
    </comment>
    <comment ref="D10" authorId="0" shapeId="0" xr:uid="{00000000-0006-0000-0400-000003000000}">
      <text>
        <r>
          <rPr>
            <sz val="10"/>
            <color indexed="81"/>
            <rFont val="Arial"/>
            <family val="2"/>
          </rPr>
          <t>Die Anzahl der Tage, ab wann Verzugszinsen gerechnet werden. Ohne Vorankündigung sind das in Deutschland 30 Tage.</t>
        </r>
      </text>
    </comment>
    <comment ref="D15" authorId="0" shapeId="0" xr:uid="{00000000-0006-0000-0400-000004000000}">
      <text>
        <r>
          <rPr>
            <sz val="10"/>
            <color indexed="81"/>
            <rFont val="Arial"/>
            <family val="2"/>
          </rPr>
          <t>Verzugszinssatz in Prozent angeben - liegt meist unternehmensintern zwischen 5 und 8 Prozent</t>
        </r>
      </text>
    </comment>
    <comment ref="D16" authorId="0" shapeId="0" xr:uid="{00000000-0006-0000-0400-000005000000}">
      <text>
        <r>
          <rPr>
            <sz val="10"/>
            <color indexed="81"/>
            <rFont val="Arial"/>
            <family val="2"/>
          </rPr>
          <t>Kündigen Sie Mahngebühren an, tragen Sie hier die Gebühr in Ihrer aktuellen Währung ein.</t>
        </r>
      </text>
    </comment>
  </commentList>
</comments>
</file>

<file path=xl/sharedStrings.xml><?xml version="1.0" encoding="utf-8"?>
<sst xmlns="http://schemas.openxmlformats.org/spreadsheetml/2006/main" count="182" uniqueCount="151">
  <si>
    <t>© Auvista</t>
  </si>
  <si>
    <t>Laufzeit in Monaten:</t>
  </si>
  <si>
    <t>Nominaler Zinssatz:</t>
  </si>
  <si>
    <t>Anlagebetrag:</t>
  </si>
  <si>
    <t>Effektiver Jahreszins:</t>
  </si>
  <si>
    <t>Endbetrag:</t>
  </si>
  <si>
    <t>Das sind nur Zinseinnahmen</t>
  </si>
  <si>
    <t xml:space="preserve"> = Zuwachs in %</t>
  </si>
  <si>
    <t>Bei monatlicher Verzinsung:</t>
  </si>
  <si>
    <t>Bei vierteljährlicher Verzinsung:</t>
  </si>
  <si>
    <t>Bei halbjährlicher Verzinsung:</t>
  </si>
  <si>
    <t>Bei jährlicher Verzinsung:</t>
  </si>
  <si>
    <t>Bei einmaliger Verzinsung:</t>
  </si>
  <si>
    <t>Zinssatz:</t>
  </si>
  <si>
    <t>Nominaler</t>
  </si>
  <si>
    <t>Einlage:</t>
  </si>
  <si>
    <t>Ende, Datum:</t>
  </si>
  <si>
    <t>Wert am Ende des angegebenen Zeitraums</t>
  </si>
  <si>
    <t>in Monaten:</t>
  </si>
  <si>
    <t>Maximale Laufzeit</t>
  </si>
  <si>
    <t>Beginn, Datum:</t>
  </si>
  <si>
    <t>Zins pro Tag bei 360 Zinstagen/Jahr</t>
  </si>
  <si>
    <t>Zinsertrag im angegebenen Zeitraum</t>
  </si>
  <si>
    <t>Effektiver Jahreszins</t>
  </si>
  <si>
    <t>Das wäre der Endbetrag nach einem Jahr</t>
  </si>
  <si>
    <t>Die einzelnen Blätter sind gegen versehentliches Löschen der Formeln geschützt.</t>
  </si>
  <si>
    <t>Info</t>
  </si>
  <si>
    <t>B</t>
  </si>
  <si>
    <t>Beschreibung der Eingaben</t>
  </si>
  <si>
    <t>N</t>
  </si>
  <si>
    <t>nach oben</t>
  </si>
  <si>
    <t>Unsere Excel-Anwendungen sind nach speziellen Kundenwünschen entwickelt und</t>
  </si>
  <si>
    <t>Alle Rechte vorbehalten. Diese Vorlagen einschließlich aller ihrer Teile sind</t>
  </si>
  <si>
    <t xml:space="preserve">urheberrechtlich geschützt. Jede Verwertung außerhalb des Urhebergesetzes </t>
  </si>
  <si>
    <t>und strafbar. Dies gilt insbesondere für Reproduktionen, Übersetzungen,</t>
  </si>
  <si>
    <t>Vervielfältigungen, Verbreitungen und Verarbeitungen in elektronischen Systemen.</t>
  </si>
  <si>
    <t xml:space="preserve"> - Beschreibung: Das Wichtigste zuerst</t>
  </si>
  <si>
    <t>Allgemein</t>
  </si>
  <si>
    <t>In dieser Excel-Arbeitsmappe gibt es zwei Grundregeln:</t>
  </si>
  <si>
    <t>1. Eintragungen sind nur in den weißen Zellen vorgesehen.</t>
  </si>
  <si>
    <t>Überschreiben Sie vorhandene Einträge oder, falls Sie in das falsche Feld</t>
  </si>
  <si>
    <t>eingetragen haben, löschen Sie die Eintragung und tragen Sie sie in das</t>
  </si>
  <si>
    <t>richtige Feld ein. Excel verliert sonst die Feldbezüge. Routinierte Anwender</t>
  </si>
  <si>
    <t xml:space="preserve">können Formate und Inhalte auch über die Zwischenablage bzw. über die </t>
  </si>
  <si>
    <t>Shortcuts Strg+C und Strg+V kopieren.</t>
  </si>
  <si>
    <t>Sollten Sie die Bezüge bereits verloren haben, und der Button /Rückgängig/</t>
  </si>
  <si>
    <t>hat die Schritte nicht mehr gespeichert, holen Sie sich die Datei wieder</t>
  </si>
  <si>
    <t>neu von der CD oder von Ihrer Sicherungskopie.</t>
  </si>
  <si>
    <t>Tipp</t>
  </si>
  <si>
    <t>Zum Sichern sollten Sie in der /Datei/Speichern unter .../ -Maske als</t>
  </si>
  <si>
    <t>Dateityp "Microsoft Excel-Arbeitsmappe" einstellen. Die Datei passt sich</t>
  </si>
  <si>
    <t>Quickinfo eingeblendet. Aktivieren können Sie diese Option über /Extras/</t>
  </si>
  <si>
    <t>Optionen.../Ansicht/Notizanzeiger bzw. Kommentare.</t>
  </si>
  <si>
    <t>Wenn Sie in Info die vertikale Bildlaufleiste - ganz rechts außen - nach unten</t>
  </si>
  <si>
    <t>schieben, finden Sie dort ein Inhaltsverzeichnis über diese Datei. Dieses</t>
  </si>
  <si>
    <t>Blatt befindet sich ganz vorne, vor der Beschreibung /B/.</t>
  </si>
  <si>
    <t>Dieses Blatt ist für eigene Notizen vorgesehen.</t>
  </si>
  <si>
    <t>Sollten Sie weitere Fragen zur Excel-Bedienung haben, nutzen Sie</t>
  </si>
  <si>
    <t>Leiste tippen und Frage oder Stichwort eingeben.</t>
  </si>
  <si>
    <t>damit Ihrer Excelversion an, wird kleiner und kann somit schneller</t>
  </si>
  <si>
    <t>geladen werden.</t>
  </si>
  <si>
    <t>Geldanlage</t>
  </si>
  <si>
    <t>Berechnung unterschiedlicher Verzinsungsvarianten</t>
  </si>
  <si>
    <t>Eingabefelder:</t>
  </si>
  <si>
    <t>Sie geben ein:</t>
  </si>
  <si>
    <t>Laufzeit in Monaten</t>
  </si>
  <si>
    <t>Anzahl der Monate</t>
  </si>
  <si>
    <t>Nominaler Zinssatz</t>
  </si>
  <si>
    <t xml:space="preserve">Zahleneingabe  </t>
  </si>
  <si>
    <t>Anlagebetrag</t>
  </si>
  <si>
    <t>Zahleneingabe</t>
  </si>
  <si>
    <t>Den effektiven Jahreszins, den Endbetrag, den Zinsbetrag,</t>
  </si>
  <si>
    <t>den Zuwachs in Prozent (ohne die gesetzlichen Abzüge).</t>
  </si>
  <si>
    <t>Alle Angaben sind ohne Gewähr!</t>
  </si>
  <si>
    <t>Tageszinsen</t>
  </si>
  <si>
    <t>Einlage</t>
  </si>
  <si>
    <t>Beginn, Datum</t>
  </si>
  <si>
    <t>Ende, Datum</t>
  </si>
  <si>
    <t>Datum, ab wann die Verzinsung beginnt</t>
  </si>
  <si>
    <t>Datum, zu dem die Verzinsung endet</t>
  </si>
  <si>
    <t>Berechnung von Tages-Zinsen innerhalb eines Jahres. Das Jahr</t>
  </si>
  <si>
    <t>wird dabei mit 360 Zinstagen gerechnet.</t>
  </si>
  <si>
    <t>Den effektiven Jahreszins, den durchschnittlichen Zinsbetrag pro Tag,</t>
  </si>
  <si>
    <t>den Zinsbetrag, der sich im angegebenen Zeitraum ergibt, die Summe</t>
  </si>
  <si>
    <t>von Einlagebetrag  und den errechneten Zinsen, die sich ergebenden</t>
  </si>
  <si>
    <t>Jahreszinsen, wenn man den Tageszins aufs Jahr umrechnet und die</t>
  </si>
  <si>
    <t>sich daraus ergebende Summe mit dem Einlagebetrag.</t>
  </si>
  <si>
    <t>Geldanlage bei konstanter Verzinsung über längere Zeiträume</t>
  </si>
  <si>
    <t>Tageszinsen für beliebige Zeiträume innerhalb eines Jahres</t>
  </si>
  <si>
    <t>Blatt für eigene Eintragungen</t>
  </si>
  <si>
    <t>im Monats Ø</t>
  </si>
  <si>
    <t>Das wären Zinsvolumen im Jahr und</t>
  </si>
  <si>
    <t>Eingaben in den</t>
  </si>
  <si>
    <t>Ergebnisse:</t>
  </si>
  <si>
    <t>weißen Zellen:</t>
  </si>
  <si>
    <t>Rechnungsdatum:</t>
  </si>
  <si>
    <t>Betrag:</t>
  </si>
  <si>
    <t>Zahlungsziel in Tagen:</t>
  </si>
  <si>
    <t xml:space="preserve">Heutiges Datum: </t>
  </si>
  <si>
    <t>Verzugszins Prozentsatz:</t>
  </si>
  <si>
    <t>Mahngebühr:</t>
  </si>
  <si>
    <t>Verzugszinsen</t>
  </si>
  <si>
    <t>Berechnung von Verzugszinsen mit 360/365 Zinstagen pro Jahr</t>
  </si>
  <si>
    <t>Rechnungdatum</t>
  </si>
  <si>
    <t>Betrag</t>
  </si>
  <si>
    <t>Zahlungsziel</t>
  </si>
  <si>
    <t>Zinssatz Verzugszins</t>
  </si>
  <si>
    <t>Mahngebühr</t>
  </si>
  <si>
    <t>Datum, an dem die Rechnung gestellt wurde</t>
  </si>
  <si>
    <t>Anzahl der Tage, innerhalb der ab</t>
  </si>
  <si>
    <t>Rechnungsstellung gezahlt werden sollte.</t>
  </si>
  <si>
    <t>Mahnung zu erstellen und zu verfolgen.</t>
  </si>
  <si>
    <t>Geldbetrag als Aufwandentschädigung, um die</t>
  </si>
  <si>
    <t>Zinssatz, mit dem Sie den Verzug verzinsen wollen</t>
  </si>
  <si>
    <t>bis zum "Heute" gerechneten Tag, auf der linken Hälfte gerechnet mit</t>
  </si>
  <si>
    <t>360 Tagen pro Jahr, auf der rechten Hälfte mit 365 Tagen pro Jahr.</t>
  </si>
  <si>
    <t>Zusammen mit der Mahngebühr wird ein Betrag eingeblendet, der</t>
  </si>
  <si>
    <t>normalerweise bei einer Mahnung dem Rechnungsbetrag aufgeschlagen wird.</t>
  </si>
  <si>
    <t>Verzugszinsen von Rechnungsbeträgen errechnen</t>
  </si>
  <si>
    <t>© Auvista Verlag München</t>
  </si>
  <si>
    <t>Heute ist der</t>
  </si>
  <si>
    <t>Urheber</t>
  </si>
  <si>
    <t>Hinweis auf das Urheberrecht</t>
  </si>
  <si>
    <t>Beschreibung</t>
  </si>
  <si>
    <t>Geldanlagen</t>
  </si>
  <si>
    <t>Die größte Sammlung an makrofreien deutschen Excel-Anwendungen</t>
  </si>
  <si>
    <t>Habacher Str. 1</t>
  </si>
  <si>
    <t>81377 München</t>
  </si>
  <si>
    <t>++49 / (0)89 / 98 29 05 73</t>
  </si>
  <si>
    <t>Auvista Software Verlag</t>
  </si>
  <si>
    <t>Sie können sie selbst ausbauen oder in andere Anwendungen integrieren</t>
  </si>
  <si>
    <t xml:space="preserve">oder Sie lernen einfach am praktischen Beispiel, wie's geht. Vorhandene Zahleneinträge </t>
  </si>
  <si>
    <t>Eingabeanweisungen werden bei den jeweiligen Zellen als</t>
  </si>
  <si>
    <r>
      <t>N</t>
    </r>
    <r>
      <rPr>
        <sz val="10"/>
        <color indexed="8"/>
        <rFont val="Calibri"/>
        <family val="2"/>
        <scheme val="minor"/>
      </rPr>
      <t>otizen - freies Blatt für eigene Eintragungen</t>
    </r>
  </si>
  <si>
    <t>Anlage-Betrag</t>
  </si>
  <si>
    <r>
      <t xml:space="preserve">2. </t>
    </r>
    <r>
      <rPr>
        <b/>
        <sz val="10"/>
        <color indexed="10"/>
        <rFont val="Calibri"/>
        <family val="2"/>
        <scheme val="minor"/>
      </rPr>
      <t>Einträge nie verschieben</t>
    </r>
    <r>
      <rPr>
        <sz val="10"/>
        <rFont val="Calibri"/>
        <family val="2"/>
        <scheme val="minor"/>
      </rPr>
      <t>, wenn Sie sich vertippt haben.</t>
    </r>
  </si>
  <si>
    <r>
      <t xml:space="preserve">Als </t>
    </r>
    <r>
      <rPr>
        <sz val="10"/>
        <color indexed="12"/>
        <rFont val="Calibri"/>
        <family val="2"/>
        <scheme val="minor"/>
      </rPr>
      <t>Ergebnis</t>
    </r>
    <r>
      <rPr>
        <sz val="10"/>
        <rFont val="Calibri"/>
        <family val="2"/>
        <scheme val="minor"/>
      </rPr>
      <t xml:space="preserve"> lesen Sie bei unterschiedlichen Verzinsungsrhythmen:</t>
    </r>
  </si>
  <si>
    <r>
      <t xml:space="preserve">Als </t>
    </r>
    <r>
      <rPr>
        <sz val="10"/>
        <color indexed="12"/>
        <rFont val="Calibri"/>
        <family val="2"/>
        <scheme val="minor"/>
      </rPr>
      <t>Ergebnis</t>
    </r>
    <r>
      <rPr>
        <sz val="10"/>
        <rFont val="Calibri"/>
        <family val="2"/>
        <scheme val="minor"/>
      </rPr>
      <t xml:space="preserve"> lesen Sie mögliche Verzugszinsen pro Tag und</t>
    </r>
  </si>
  <si>
    <r>
      <t xml:space="preserve">die Microsoft Hilfe, indem Sie auf das </t>
    </r>
    <r>
      <rPr>
        <u/>
        <sz val="10"/>
        <rFont val="Calibri"/>
        <family val="2"/>
        <scheme val="minor"/>
      </rPr>
      <t>?</t>
    </r>
    <r>
      <rPr>
        <sz val="10"/>
        <rFont val="Calibri"/>
        <family val="2"/>
        <scheme val="minor"/>
      </rPr>
      <t xml:space="preserve"> in der oberen</t>
    </r>
  </si>
  <si>
    <t>Zentrale</t>
  </si>
  <si>
    <t>wir diese Datei ungeschützt, mit freiem Zugriff auf Formeln und Formate ausgeliefert.</t>
  </si>
  <si>
    <t>Geldberechnungen mit Excel</t>
  </si>
  <si>
    <r>
      <rPr>
        <sz val="12"/>
        <rFont val="Calibri"/>
        <family val="2"/>
        <scheme val="minor"/>
      </rPr>
      <t>Nimm</t>
    </r>
    <r>
      <rPr>
        <b/>
        <sz val="35"/>
        <rFont val="Calibri"/>
        <family val="2"/>
        <scheme val="minor"/>
      </rPr>
      <t xml:space="preserve"> Au</t>
    </r>
    <r>
      <rPr>
        <b/>
        <sz val="35"/>
        <color indexed="10"/>
        <rFont val="Calibri"/>
        <family val="2"/>
        <scheme val="minor"/>
      </rPr>
      <t>vis</t>
    </r>
    <r>
      <rPr>
        <b/>
        <sz val="35"/>
        <rFont val="Calibri"/>
        <family val="2"/>
        <scheme val="minor"/>
      </rPr>
      <t>ta</t>
    </r>
    <r>
      <rPr>
        <sz val="12"/>
        <rFont val="Calibri"/>
        <family val="2"/>
        <scheme val="minor"/>
      </rPr>
      <t>.de</t>
    </r>
  </si>
  <si>
    <r>
      <rPr>
        <sz val="12"/>
        <rFont val="Calibri"/>
        <family val="2"/>
        <scheme val="minor"/>
      </rPr>
      <t xml:space="preserve">Zinsrechner aus </t>
    </r>
    <r>
      <rPr>
        <b/>
        <sz val="12"/>
        <color rgb="FFC00000"/>
        <rFont val="Calibri"/>
        <family val="2"/>
        <scheme val="minor"/>
      </rPr>
      <t xml:space="preserve">XG400 </t>
    </r>
    <r>
      <rPr>
        <b/>
        <sz val="12"/>
        <rFont val="Calibri"/>
        <family val="2"/>
        <scheme val="minor"/>
      </rPr>
      <t xml:space="preserve"> -</t>
    </r>
    <r>
      <rPr>
        <sz val="12"/>
        <rFont val="Calibri"/>
        <family val="2"/>
        <scheme val="minor"/>
      </rPr>
      <t xml:space="preserve"> "Private Finanzkontrolle mit Haushaltsbuch"</t>
    </r>
  </si>
  <si>
    <r>
      <t>für den professionellen Excel-Einsatz finden Sie im Internet unter  https://www.Au</t>
    </r>
    <r>
      <rPr>
        <sz val="10"/>
        <color indexed="10"/>
        <rFont val="Calibri"/>
        <family val="2"/>
      </rPr>
      <t>vis</t>
    </r>
    <r>
      <rPr>
        <sz val="10"/>
        <rFont val="Calibri"/>
        <family val="2"/>
      </rPr>
      <t>ta.de.</t>
    </r>
  </si>
  <si>
    <r>
      <t>https://www.Au</t>
    </r>
    <r>
      <rPr>
        <sz val="10"/>
        <color indexed="10"/>
        <rFont val="Calibri"/>
        <family val="2"/>
      </rPr>
      <t>vis</t>
    </r>
    <r>
      <rPr>
        <sz val="10"/>
        <color indexed="8"/>
        <rFont val="Calibri"/>
        <family val="2"/>
      </rPr>
      <t>ta.de</t>
    </r>
  </si>
  <si>
    <r>
      <t>info@Au</t>
    </r>
    <r>
      <rPr>
        <sz val="10"/>
        <color indexed="10"/>
        <rFont val="Calibri"/>
        <family val="2"/>
      </rPr>
      <t>vis</t>
    </r>
    <r>
      <rPr>
        <sz val="10"/>
        <color indexed="8"/>
        <rFont val="Calibri"/>
        <family val="2"/>
      </rPr>
      <t>ta.de</t>
    </r>
  </si>
  <si>
    <t>ist ohne schriftliche Zustimmung des Auvista Software Verlages unzulässig</t>
  </si>
  <si>
    <t>dienen als Beispiel und können überschrieben werden. Bei Erwerb von XG400</t>
  </si>
  <si>
    <t>kompatibel von Excel 97 bis 2024 / 365 und höher. Wir freuen uns auf Ihren Besuch.</t>
  </si>
  <si>
    <t>Copyright © Auvista Fachverlag für Microsoft Excel, München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</si>
</sst>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_ ;[Red]\-#,##0.00\ "/>
    <numFmt numFmtId="166" formatCode="0.000%"/>
    <numFmt numFmtId="167" formatCode="dd/\ mm/\ yy"/>
  </numFmts>
  <fonts count="4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"/>
      <color theme="0"/>
      <name val="Calibri"/>
      <family val="2"/>
      <scheme val="minor"/>
    </font>
    <font>
      <sz val="1"/>
      <color theme="0" tint="-4.9989318521683403E-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35"/>
      <name val="Calibri"/>
      <family val="2"/>
      <scheme val="minor"/>
    </font>
    <font>
      <b/>
      <sz val="35"/>
      <color indexed="10"/>
      <name val="Calibri"/>
      <family val="2"/>
      <scheme val="minor"/>
    </font>
    <font>
      <b/>
      <sz val="1"/>
      <color indexed="43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8"/>
      <color indexed="55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10"/>
      <color indexed="10"/>
      <name val="Calibri"/>
      <family val="2"/>
      <scheme val="minor"/>
    </font>
    <font>
      <sz val="1"/>
      <color indexed="9"/>
      <name val="Calibri"/>
      <family val="2"/>
      <scheme val="minor"/>
    </font>
    <font>
      <b/>
      <i/>
      <sz val="10"/>
      <color indexed="13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55"/>
      <name val="Calibri"/>
      <family val="2"/>
      <scheme val="minor"/>
    </font>
    <font>
      <sz val="30"/>
      <name val="Calibri"/>
      <family val="2"/>
      <scheme val="minor"/>
    </font>
    <font>
      <u val="doubleAccounting"/>
      <sz val="10"/>
      <name val="Calibri"/>
      <family val="2"/>
      <scheme val="minor"/>
    </font>
    <font>
      <sz val="8"/>
      <color indexed="13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1"/>
      <name val="Arial"/>
      <family val="2"/>
    </font>
    <font>
      <sz val="8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63"/>
      </right>
      <top style="thin">
        <color indexed="9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9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theme="0" tint="-0.14996795556505021"/>
      </bottom>
      <diagonal/>
    </border>
    <border>
      <left style="thin">
        <color rgb="FF92D050"/>
      </left>
      <right style="thin">
        <color rgb="FF92D050"/>
      </right>
      <top style="thin">
        <color theme="0" tint="-0.14996795556505021"/>
      </top>
      <bottom style="thin">
        <color rgb="FF92D050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6" fillId="4" borderId="0" xfId="8" applyFont="1" applyFill="1" applyProtection="1">
      <protection hidden="1"/>
    </xf>
    <xf numFmtId="0" fontId="7" fillId="4" borderId="0" xfId="1" applyFont="1" applyFill="1" applyBorder="1" applyAlignment="1" applyProtection="1">
      <protection hidden="1"/>
    </xf>
    <xf numFmtId="0" fontId="9" fillId="4" borderId="0" xfId="9" applyFont="1" applyFill="1" applyProtection="1">
      <protection hidden="1"/>
    </xf>
    <xf numFmtId="0" fontId="6" fillId="4" borderId="0" xfId="9" applyFont="1" applyFill="1" applyProtection="1">
      <protection hidden="1"/>
    </xf>
    <xf numFmtId="0" fontId="10" fillId="0" borderId="0" xfId="9" applyFont="1" applyAlignment="1">
      <alignment horizontal="left" vertical="top"/>
    </xf>
    <xf numFmtId="0" fontId="6" fillId="0" borderId="0" xfId="9" applyFont="1"/>
    <xf numFmtId="0" fontId="6" fillId="4" borderId="4" xfId="9" applyFont="1" applyFill="1" applyBorder="1" applyAlignment="1" applyProtection="1">
      <alignment horizontal="left"/>
      <protection hidden="1"/>
    </xf>
    <xf numFmtId="14" fontId="9" fillId="4" borderId="4" xfId="9" applyNumberFormat="1" applyFont="1" applyFill="1" applyBorder="1" applyAlignment="1" applyProtection="1">
      <alignment horizontal="center" vertical="top"/>
      <protection hidden="1"/>
    </xf>
    <xf numFmtId="0" fontId="16" fillId="4" borderId="4" xfId="9" applyFont="1" applyFill="1" applyBorder="1" applyAlignment="1">
      <alignment vertical="top"/>
    </xf>
    <xf numFmtId="0" fontId="6" fillId="4" borderId="0" xfId="4" applyFont="1" applyFill="1" applyProtection="1">
      <protection hidden="1"/>
    </xf>
    <xf numFmtId="0" fontId="6" fillId="4" borderId="3" xfId="9" applyFont="1" applyFill="1" applyBorder="1" applyProtection="1">
      <protection hidden="1"/>
    </xf>
    <xf numFmtId="0" fontId="6" fillId="4" borderId="4" xfId="9" applyFont="1" applyFill="1" applyBorder="1" applyProtection="1">
      <protection hidden="1"/>
    </xf>
    <xf numFmtId="0" fontId="7" fillId="6" borderId="5" xfId="1" applyFont="1" applyFill="1" applyBorder="1" applyAlignment="1" applyProtection="1">
      <alignment horizontal="center"/>
      <protection hidden="1"/>
    </xf>
    <xf numFmtId="0" fontId="6" fillId="4" borderId="0" xfId="13" applyFont="1" applyFill="1" applyProtection="1">
      <protection hidden="1"/>
    </xf>
    <xf numFmtId="0" fontId="18" fillId="4" borderId="0" xfId="1" applyFont="1" applyFill="1" applyBorder="1" applyAlignment="1" applyProtection="1">
      <alignment horizontal="right"/>
      <protection hidden="1"/>
    </xf>
    <xf numFmtId="0" fontId="18" fillId="4" borderId="4" xfId="1" applyFont="1" applyFill="1" applyBorder="1" applyAlignment="1" applyProtection="1">
      <alignment horizontal="center" vertical="center"/>
      <protection hidden="1"/>
    </xf>
    <xf numFmtId="0" fontId="6" fillId="4" borderId="0" xfId="3" applyFont="1" applyFill="1" applyAlignment="1" applyProtection="1">
      <alignment horizontal="left" wrapText="1"/>
      <protection locked="0"/>
    </xf>
    <xf numFmtId="0" fontId="6" fillId="4" borderId="3" xfId="3" applyFont="1" applyFill="1" applyBorder="1" applyAlignment="1" applyProtection="1">
      <alignment horizontal="left" wrapText="1"/>
      <protection locked="0"/>
    </xf>
    <xf numFmtId="0" fontId="6" fillId="4" borderId="0" xfId="12" applyFont="1" applyFill="1" applyProtection="1">
      <protection hidden="1"/>
    </xf>
    <xf numFmtId="0" fontId="6" fillId="4" borderId="0" xfId="9" applyFont="1" applyFill="1" applyAlignment="1" applyProtection="1">
      <alignment horizontal="left"/>
      <protection hidden="1"/>
    </xf>
    <xf numFmtId="0" fontId="6" fillId="4" borderId="0" xfId="9" applyFont="1" applyFill="1" applyAlignment="1" applyProtection="1">
      <alignment horizontal="right"/>
      <protection hidden="1"/>
    </xf>
    <xf numFmtId="0" fontId="12" fillId="4" borderId="0" xfId="13" applyFont="1" applyFill="1" applyProtection="1">
      <protection hidden="1"/>
    </xf>
    <xf numFmtId="0" fontId="11" fillId="4" borderId="4" xfId="9" applyFont="1" applyFill="1" applyBorder="1" applyAlignment="1">
      <alignment vertical="top"/>
    </xf>
    <xf numFmtId="0" fontId="19" fillId="4" borderId="0" xfId="13" applyFont="1" applyFill="1" applyAlignment="1" applyProtection="1">
      <alignment vertical="top"/>
      <protection hidden="1"/>
    </xf>
    <xf numFmtId="0" fontId="6" fillId="4" borderId="0" xfId="10" applyFont="1" applyFill="1" applyProtection="1">
      <protection hidden="1"/>
    </xf>
    <xf numFmtId="0" fontId="6" fillId="4" borderId="0" xfId="10" applyFont="1" applyFill="1" applyAlignment="1" applyProtection="1">
      <alignment horizontal="right"/>
      <protection hidden="1"/>
    </xf>
    <xf numFmtId="0" fontId="12" fillId="4" borderId="0" xfId="7" applyFont="1" applyFill="1" applyProtection="1">
      <protection hidden="1"/>
    </xf>
    <xf numFmtId="0" fontId="21" fillId="4" borderId="0" xfId="7" applyFont="1" applyFill="1" applyProtection="1">
      <protection hidden="1"/>
    </xf>
    <xf numFmtId="0" fontId="6" fillId="4" borderId="0" xfId="7" applyFont="1" applyFill="1" applyProtection="1">
      <protection hidden="1"/>
    </xf>
    <xf numFmtId="0" fontId="11" fillId="4" borderId="8" xfId="9" applyFont="1" applyFill="1" applyBorder="1" applyAlignment="1">
      <alignment vertical="top"/>
    </xf>
    <xf numFmtId="0" fontId="6" fillId="4" borderId="13" xfId="9" applyFont="1" applyFill="1" applyBorder="1" applyProtection="1">
      <protection hidden="1"/>
    </xf>
    <xf numFmtId="0" fontId="6" fillId="4" borderId="14" xfId="9" applyFont="1" applyFill="1" applyBorder="1" applyProtection="1">
      <protection hidden="1"/>
    </xf>
    <xf numFmtId="0" fontId="14" fillId="4" borderId="0" xfId="5" applyFont="1" applyFill="1" applyAlignment="1">
      <alignment horizontal="center"/>
    </xf>
    <xf numFmtId="0" fontId="17" fillId="4" borderId="0" xfId="5" applyFont="1" applyFill="1" applyAlignment="1">
      <alignment horizontal="center"/>
    </xf>
    <xf numFmtId="0" fontId="6" fillId="4" borderId="0" xfId="9" applyFont="1" applyFill="1"/>
    <xf numFmtId="0" fontId="6" fillId="4" borderId="0" xfId="13" applyFont="1" applyFill="1"/>
    <xf numFmtId="0" fontId="7" fillId="6" borderId="6" xfId="1" applyFont="1" applyFill="1" applyBorder="1" applyAlignment="1" applyProtection="1">
      <alignment horizontal="center"/>
      <protection hidden="1"/>
    </xf>
    <xf numFmtId="0" fontId="6" fillId="4" borderId="7" xfId="9" applyFont="1" applyFill="1" applyBorder="1" applyProtection="1">
      <protection hidden="1"/>
    </xf>
    <xf numFmtId="0" fontId="6" fillId="4" borderId="2" xfId="9" applyFont="1" applyFill="1" applyBorder="1" applyProtection="1">
      <protection hidden="1"/>
    </xf>
    <xf numFmtId="0" fontId="6" fillId="4" borderId="15" xfId="9" applyFont="1" applyFill="1" applyBorder="1" applyProtection="1">
      <protection hidden="1"/>
    </xf>
    <xf numFmtId="0" fontId="23" fillId="2" borderId="0" xfId="0" applyFont="1" applyFill="1" applyAlignment="1">
      <alignment horizontal="left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23" fillId="2" borderId="8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3" xfId="6" applyFont="1" applyFill="1" applyBorder="1" applyProtection="1">
      <protection hidden="1"/>
    </xf>
    <xf numFmtId="0" fontId="6" fillId="2" borderId="14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23" fillId="2" borderId="4" xfId="0" applyFont="1" applyFill="1" applyBorder="1" applyAlignment="1">
      <alignment horizontal="left" vertical="top"/>
    </xf>
    <xf numFmtId="0" fontId="6" fillId="2" borderId="3" xfId="0" applyFont="1" applyFill="1" applyBorder="1" applyProtection="1">
      <protection hidden="1"/>
    </xf>
    <xf numFmtId="0" fontId="6" fillId="0" borderId="0" xfId="0" applyFont="1" applyProtection="1">
      <protection hidden="1"/>
    </xf>
    <xf numFmtId="0" fontId="6" fillId="2" borderId="4" xfId="0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0" fontId="20" fillId="4" borderId="13" xfId="0" applyFont="1" applyFill="1" applyBorder="1" applyAlignment="1" applyProtection="1">
      <alignment horizontal="left"/>
      <protection hidden="1"/>
    </xf>
    <xf numFmtId="0" fontId="20" fillId="4" borderId="13" xfId="0" applyFont="1" applyFill="1" applyBorder="1" applyAlignment="1" applyProtection="1">
      <alignment horizontal="center"/>
      <protection hidden="1"/>
    </xf>
    <xf numFmtId="0" fontId="6" fillId="4" borderId="13" xfId="0" applyFont="1" applyFill="1" applyBorder="1" applyProtection="1">
      <protection hidden="1"/>
    </xf>
    <xf numFmtId="0" fontId="6" fillId="4" borderId="14" xfId="0" applyFont="1" applyFill="1" applyBorder="1" applyProtection="1">
      <protection hidden="1"/>
    </xf>
    <xf numFmtId="0" fontId="6" fillId="4" borderId="4" xfId="0" applyFont="1" applyFill="1" applyBorder="1" applyProtection="1">
      <protection hidden="1"/>
    </xf>
    <xf numFmtId="0" fontId="20" fillId="4" borderId="0" xfId="0" applyFont="1" applyFill="1" applyAlignment="1" applyProtection="1">
      <alignment horizontal="left"/>
      <protection hidden="1"/>
    </xf>
    <xf numFmtId="0" fontId="20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Protection="1">
      <protection hidden="1"/>
    </xf>
    <xf numFmtId="0" fontId="6" fillId="4" borderId="3" xfId="0" applyFont="1" applyFill="1" applyBorder="1" applyProtection="1">
      <protection hidden="1"/>
    </xf>
    <xf numFmtId="0" fontId="29" fillId="4" borderId="0" xfId="9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6" fillId="4" borderId="0" xfId="0" applyFont="1" applyFill="1" applyAlignment="1" applyProtection="1">
      <alignment horizontal="center"/>
      <protection hidden="1"/>
    </xf>
    <xf numFmtId="14" fontId="6" fillId="0" borderId="16" xfId="0" applyNumberFormat="1" applyFont="1" applyBorder="1" applyAlignment="1" applyProtection="1">
      <alignment horizontal="center"/>
      <protection locked="0"/>
    </xf>
    <xf numFmtId="165" fontId="6" fillId="4" borderId="2" xfId="0" applyNumberFormat="1" applyFont="1" applyFill="1" applyBorder="1" applyProtection="1">
      <protection hidden="1"/>
    </xf>
    <xf numFmtId="165" fontId="6" fillId="4" borderId="7" xfId="0" applyNumberFormat="1" applyFont="1" applyFill="1" applyBorder="1" applyProtection="1">
      <protection hidden="1"/>
    </xf>
    <xf numFmtId="0" fontId="25" fillId="4" borderId="0" xfId="0" applyFont="1" applyFill="1" applyProtection="1">
      <protection hidden="1"/>
    </xf>
    <xf numFmtId="0" fontId="6" fillId="4" borderId="8" xfId="0" applyFont="1" applyFill="1" applyBorder="1" applyProtection="1">
      <protection hidden="1"/>
    </xf>
    <xf numFmtId="165" fontId="6" fillId="0" borderId="16" xfId="0" applyNumberFormat="1" applyFont="1" applyBorder="1" applyAlignment="1" applyProtection="1">
      <alignment horizontal="center"/>
      <protection locked="0"/>
    </xf>
    <xf numFmtId="0" fontId="25" fillId="4" borderId="0" xfId="0" applyFont="1" applyFill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locked="0"/>
    </xf>
    <xf numFmtId="165" fontId="25" fillId="4" borderId="0" xfId="0" applyNumberFormat="1" applyFont="1" applyFill="1" applyAlignment="1" applyProtection="1">
      <alignment horizontal="center"/>
      <protection hidden="1"/>
    </xf>
    <xf numFmtId="14" fontId="6" fillId="4" borderId="0" xfId="0" applyNumberFormat="1" applyFont="1" applyFill="1" applyAlignment="1" applyProtection="1">
      <alignment horizontal="center"/>
      <protection hidden="1"/>
    </xf>
    <xf numFmtId="10" fontId="6" fillId="0" borderId="17" xfId="2" applyNumberFormat="1" applyFont="1" applyFill="1" applyBorder="1" applyAlignment="1" applyProtection="1">
      <alignment horizontal="center"/>
      <protection locked="0"/>
    </xf>
    <xf numFmtId="164" fontId="6" fillId="0" borderId="18" xfId="0" applyNumberFormat="1" applyFont="1" applyBorder="1" applyAlignment="1" applyProtection="1">
      <alignment horizontal="center"/>
      <protection locked="0"/>
    </xf>
    <xf numFmtId="0" fontId="6" fillId="4" borderId="7" xfId="0" applyFont="1" applyFill="1" applyBorder="1" applyProtection="1">
      <protection hidden="1"/>
    </xf>
    <xf numFmtId="0" fontId="25" fillId="4" borderId="2" xfId="0" applyFont="1" applyFill="1" applyBorder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right"/>
      <protection hidden="1"/>
    </xf>
    <xf numFmtId="0" fontId="6" fillId="4" borderId="2" xfId="0" applyFont="1" applyFill="1" applyBorder="1" applyAlignment="1" applyProtection="1">
      <alignment horizontal="right"/>
      <protection hidden="1"/>
    </xf>
    <xf numFmtId="0" fontId="6" fillId="4" borderId="2" xfId="0" applyFont="1" applyFill="1" applyBorder="1" applyAlignment="1" applyProtection="1">
      <alignment horizontal="center"/>
      <protection hidden="1"/>
    </xf>
    <xf numFmtId="0" fontId="6" fillId="4" borderId="2" xfId="0" applyFont="1" applyFill="1" applyBorder="1" applyProtection="1">
      <protection hidden="1"/>
    </xf>
    <xf numFmtId="0" fontId="6" fillId="4" borderId="15" xfId="0" applyFont="1" applyFill="1" applyBorder="1" applyProtection="1">
      <protection hidden="1"/>
    </xf>
    <xf numFmtId="0" fontId="31" fillId="4" borderId="4" xfId="0" applyFont="1" applyFill="1" applyBorder="1" applyProtection="1">
      <protection hidden="1"/>
    </xf>
    <xf numFmtId="0" fontId="32" fillId="4" borderId="0" xfId="0" applyFont="1" applyFill="1" applyProtection="1">
      <protection hidden="1"/>
    </xf>
    <xf numFmtId="0" fontId="27" fillId="4" borderId="0" xfId="0" applyFont="1" applyFill="1" applyProtection="1">
      <protection hidden="1"/>
    </xf>
    <xf numFmtId="0" fontId="27" fillId="4" borderId="0" xfId="0" applyFont="1" applyFill="1" applyAlignment="1" applyProtection="1">
      <alignment horizontal="center" wrapText="1"/>
      <protection hidden="1"/>
    </xf>
    <xf numFmtId="1" fontId="33" fillId="4" borderId="0" xfId="0" applyNumberFormat="1" applyFont="1" applyFill="1" applyAlignment="1" applyProtection="1">
      <alignment horizontal="left"/>
      <protection hidden="1"/>
    </xf>
    <xf numFmtId="0" fontId="27" fillId="4" borderId="0" xfId="0" applyFont="1" applyFill="1" applyAlignment="1" applyProtection="1">
      <alignment horizontal="right" vertical="center"/>
      <protection hidden="1"/>
    </xf>
    <xf numFmtId="167" fontId="27" fillId="0" borderId="17" xfId="0" applyNumberFormat="1" applyFont="1" applyBorder="1" applyAlignment="1" applyProtection="1">
      <alignment horizontal="center" vertical="center"/>
      <protection locked="0"/>
    </xf>
    <xf numFmtId="4" fontId="27" fillId="0" borderId="16" xfId="0" applyNumberFormat="1" applyFont="1" applyBorder="1" applyAlignment="1" applyProtection="1">
      <alignment horizontal="center"/>
      <protection locked="0"/>
    </xf>
    <xf numFmtId="10" fontId="27" fillId="0" borderId="16" xfId="2" applyNumberFormat="1" applyFont="1" applyFill="1" applyBorder="1" applyAlignment="1" applyProtection="1">
      <alignment horizontal="center"/>
      <protection locked="0"/>
    </xf>
    <xf numFmtId="167" fontId="27" fillId="0" borderId="18" xfId="0" applyNumberFormat="1" applyFont="1" applyBorder="1" applyAlignment="1" applyProtection="1">
      <alignment horizontal="center" vertical="center"/>
      <protection locked="0"/>
    </xf>
    <xf numFmtId="0" fontId="27" fillId="4" borderId="0" xfId="0" applyFont="1" applyFill="1" applyAlignment="1" applyProtection="1">
      <alignment horizontal="center"/>
      <protection hidden="1"/>
    </xf>
    <xf numFmtId="0" fontId="27" fillId="4" borderId="0" xfId="0" applyFont="1" applyFill="1" applyAlignment="1" applyProtection="1">
      <alignment horizontal="center" vertical="center"/>
      <protection hidden="1"/>
    </xf>
    <xf numFmtId="0" fontId="27" fillId="4" borderId="0" xfId="0" applyFont="1" applyFill="1" applyAlignment="1" applyProtection="1">
      <alignment horizontal="center" vertical="center" wrapText="1"/>
      <protection hidden="1"/>
    </xf>
    <xf numFmtId="0" fontId="27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wrapText="1"/>
      <protection hidden="1"/>
    </xf>
    <xf numFmtId="0" fontId="6" fillId="4" borderId="10" xfId="0" applyFont="1" applyFill="1" applyBorder="1" applyProtection="1">
      <protection hidden="1"/>
    </xf>
    <xf numFmtId="0" fontId="6" fillId="4" borderId="10" xfId="0" applyFont="1" applyFill="1" applyBorder="1" applyAlignment="1" applyProtection="1">
      <alignment horizontal="center" wrapText="1"/>
      <protection hidden="1"/>
    </xf>
    <xf numFmtId="0" fontId="6" fillId="4" borderId="11" xfId="0" applyFont="1" applyFill="1" applyBorder="1" applyAlignment="1" applyProtection="1">
      <alignment horizontal="center" wrapText="1"/>
      <protection hidden="1"/>
    </xf>
    <xf numFmtId="0" fontId="6" fillId="4" borderId="9" xfId="0" applyFont="1" applyFill="1" applyBorder="1" applyProtection="1">
      <protection hidden="1"/>
    </xf>
    <xf numFmtId="0" fontId="6" fillId="4" borderId="3" xfId="0" applyFont="1" applyFill="1" applyBorder="1" applyAlignment="1" applyProtection="1">
      <alignment wrapText="1"/>
      <protection hidden="1"/>
    </xf>
    <xf numFmtId="0" fontId="27" fillId="4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vertical="center"/>
      <protection hidden="1"/>
    </xf>
    <xf numFmtId="10" fontId="27" fillId="5" borderId="0" xfId="2" applyNumberFormat="1" applyFont="1" applyFill="1" applyBorder="1" applyAlignment="1" applyProtection="1">
      <alignment horizontal="center" vertical="center"/>
      <protection hidden="1"/>
    </xf>
    <xf numFmtId="4" fontId="27" fillId="5" borderId="9" xfId="2" applyNumberFormat="1" applyFont="1" applyFill="1" applyBorder="1" applyAlignment="1" applyProtection="1">
      <alignment horizontal="center" vertical="center"/>
      <protection hidden="1"/>
    </xf>
    <xf numFmtId="4" fontId="27" fillId="5" borderId="9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0" fontId="27" fillId="4" borderId="10" xfId="0" applyFont="1" applyFill="1" applyBorder="1" applyProtection="1">
      <protection hidden="1"/>
    </xf>
    <xf numFmtId="10" fontId="6" fillId="4" borderId="10" xfId="2" applyNumberFormat="1" applyFont="1" applyFill="1" applyBorder="1" applyAlignment="1" applyProtection="1">
      <alignment horizontal="center"/>
      <protection hidden="1"/>
    </xf>
    <xf numFmtId="4" fontId="6" fillId="4" borderId="11" xfId="2" applyNumberFormat="1" applyFont="1" applyFill="1" applyBorder="1" applyAlignment="1" applyProtection="1">
      <alignment horizontal="center"/>
      <protection hidden="1"/>
    </xf>
    <xf numFmtId="2" fontId="6" fillId="4" borderId="11" xfId="2" applyNumberFormat="1" applyFont="1" applyFill="1" applyBorder="1" applyAlignment="1" applyProtection="1">
      <alignment horizontal="center"/>
      <protection hidden="1"/>
    </xf>
    <xf numFmtId="2" fontId="6" fillId="4" borderId="11" xfId="0" applyNumberFormat="1" applyFont="1" applyFill="1" applyBorder="1" applyAlignment="1" applyProtection="1">
      <alignment horizontal="center"/>
      <protection hidden="1"/>
    </xf>
    <xf numFmtId="4" fontId="6" fillId="4" borderId="9" xfId="0" applyNumberFormat="1" applyFont="1" applyFill="1" applyBorder="1" applyProtection="1">
      <protection hidden="1"/>
    </xf>
    <xf numFmtId="2" fontId="6" fillId="4" borderId="9" xfId="0" applyNumberFormat="1" applyFont="1" applyFill="1" applyBorder="1" applyAlignment="1" applyProtection="1">
      <alignment horizontal="center"/>
      <protection hidden="1"/>
    </xf>
    <xf numFmtId="2" fontId="6" fillId="4" borderId="3" xfId="0" applyNumberFormat="1" applyFont="1" applyFill="1" applyBorder="1" applyAlignment="1" applyProtection="1">
      <alignment horizontal="center"/>
      <protection hidden="1"/>
    </xf>
    <xf numFmtId="10" fontId="6" fillId="4" borderId="0" xfId="2" applyNumberFormat="1" applyFont="1" applyFill="1" applyBorder="1" applyAlignment="1" applyProtection="1">
      <alignment horizontal="center"/>
      <protection hidden="1"/>
    </xf>
    <xf numFmtId="2" fontId="6" fillId="4" borderId="9" xfId="2" applyNumberFormat="1" applyFont="1" applyFill="1" applyBorder="1" applyAlignment="1" applyProtection="1">
      <alignment horizontal="center"/>
      <protection hidden="1"/>
    </xf>
    <xf numFmtId="0" fontId="27" fillId="4" borderId="2" xfId="0" applyFont="1" applyFill="1" applyBorder="1" applyProtection="1">
      <protection hidden="1"/>
    </xf>
    <xf numFmtId="0" fontId="34" fillId="4" borderId="0" xfId="0" applyFont="1" applyFill="1" applyProtection="1">
      <protection hidden="1"/>
    </xf>
    <xf numFmtId="0" fontId="35" fillId="4" borderId="0" xfId="0" applyFont="1" applyFill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locked="0"/>
    </xf>
    <xf numFmtId="166" fontId="6" fillId="4" borderId="0" xfId="2" applyNumberFormat="1" applyFont="1" applyFill="1" applyBorder="1" applyProtection="1">
      <protection hidden="1"/>
    </xf>
    <xf numFmtId="0" fontId="27" fillId="4" borderId="9" xfId="0" applyFont="1" applyFill="1" applyBorder="1" applyAlignment="1" applyProtection="1">
      <alignment horizontal="center"/>
      <protection hidden="1"/>
    </xf>
    <xf numFmtId="0" fontId="27" fillId="4" borderId="9" xfId="0" applyFont="1" applyFill="1" applyBorder="1" applyAlignment="1" applyProtection="1">
      <alignment horizontal="center" wrapText="1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10" fontId="27" fillId="4" borderId="9" xfId="2" applyNumberFormat="1" applyFont="1" applyFill="1" applyBorder="1" applyAlignment="1" applyProtection="1">
      <alignment horizontal="center" vertical="center"/>
      <protection hidden="1"/>
    </xf>
    <xf numFmtId="4" fontId="27" fillId="5" borderId="0" xfId="0" applyNumberFormat="1" applyFont="1" applyFill="1" applyAlignment="1" applyProtection="1">
      <alignment horizontal="center" vertical="center"/>
      <protection hidden="1"/>
    </xf>
    <xf numFmtId="10" fontId="27" fillId="5" borderId="9" xfId="2" applyNumberFormat="1" applyFont="1" applyFill="1" applyBorder="1" applyAlignment="1" applyProtection="1">
      <alignment horizontal="center" vertical="center"/>
      <protection hidden="1"/>
    </xf>
    <xf numFmtId="10" fontId="6" fillId="4" borderId="11" xfId="2" applyNumberFormat="1" applyFont="1" applyFill="1" applyBorder="1" applyAlignment="1" applyProtection="1">
      <alignment horizontal="center"/>
      <protection hidden="1"/>
    </xf>
    <xf numFmtId="2" fontId="6" fillId="4" borderId="10" xfId="0" applyNumberFormat="1" applyFont="1" applyFill="1" applyBorder="1" applyAlignment="1" applyProtection="1">
      <alignment horizontal="center"/>
      <protection hidden="1"/>
    </xf>
    <xf numFmtId="0" fontId="6" fillId="4" borderId="9" xfId="0" applyFont="1" applyFill="1" applyBorder="1" applyAlignment="1" applyProtection="1">
      <alignment horizontal="center"/>
      <protection hidden="1"/>
    </xf>
    <xf numFmtId="2" fontId="6" fillId="4" borderId="0" xfId="0" applyNumberFormat="1" applyFont="1" applyFill="1" applyAlignment="1" applyProtection="1">
      <alignment horizontal="center"/>
      <protection hidden="1"/>
    </xf>
    <xf numFmtId="0" fontId="27" fillId="2" borderId="7" xfId="0" applyFont="1" applyFill="1" applyBorder="1" applyAlignment="1" applyProtection="1">
      <alignment horizontal="left"/>
      <protection hidden="1"/>
    </xf>
    <xf numFmtId="0" fontId="6" fillId="2" borderId="2" xfId="0" applyFont="1" applyFill="1" applyBorder="1" applyProtection="1">
      <protection hidden="1"/>
    </xf>
    <xf numFmtId="0" fontId="6" fillId="2" borderId="15" xfId="0" applyFont="1" applyFill="1" applyBorder="1" applyProtection="1">
      <protection hidden="1"/>
    </xf>
    <xf numFmtId="0" fontId="6" fillId="0" borderId="1" xfId="0" applyFont="1" applyBorder="1" applyAlignment="1">
      <alignment horizontal="center" vertical="center"/>
    </xf>
    <xf numFmtId="165" fontId="30" fillId="4" borderId="0" xfId="0" applyNumberFormat="1" applyFont="1" applyFill="1" applyAlignment="1" applyProtection="1">
      <alignment horizontal="right"/>
      <protection hidden="1"/>
    </xf>
    <xf numFmtId="165" fontId="25" fillId="4" borderId="0" xfId="0" applyNumberFormat="1" applyFont="1" applyFill="1" applyAlignment="1" applyProtection="1">
      <alignment horizontal="right"/>
      <protection hidden="1"/>
    </xf>
    <xf numFmtId="165" fontId="30" fillId="4" borderId="4" xfId="0" applyNumberFormat="1" applyFont="1" applyFill="1" applyBorder="1" applyAlignment="1" applyProtection="1">
      <alignment horizontal="right"/>
      <protection hidden="1"/>
    </xf>
    <xf numFmtId="0" fontId="25" fillId="4" borderId="0" xfId="0" applyFont="1" applyFill="1" applyAlignment="1" applyProtection="1">
      <alignment horizontal="right"/>
      <protection hidden="1"/>
    </xf>
    <xf numFmtId="0" fontId="6" fillId="4" borderId="4" xfId="0" applyFont="1" applyFill="1" applyBorder="1" applyAlignment="1" applyProtection="1">
      <alignment horizontal="right"/>
      <protection hidden="1"/>
    </xf>
    <xf numFmtId="164" fontId="6" fillId="4" borderId="2" xfId="0" applyNumberFormat="1" applyFont="1" applyFill="1" applyBorder="1" applyAlignment="1" applyProtection="1">
      <alignment horizontal="right"/>
      <protection hidden="1"/>
    </xf>
    <xf numFmtId="164" fontId="25" fillId="4" borderId="2" xfId="0" applyNumberFormat="1" applyFont="1" applyFill="1" applyBorder="1" applyAlignment="1" applyProtection="1">
      <alignment horizontal="right"/>
      <protection hidden="1"/>
    </xf>
    <xf numFmtId="0" fontId="6" fillId="4" borderId="7" xfId="0" applyFont="1" applyFill="1" applyBorder="1" applyAlignment="1" applyProtection="1">
      <alignment horizontal="right"/>
      <protection hidden="1"/>
    </xf>
    <xf numFmtId="164" fontId="30" fillId="4" borderId="0" xfId="0" applyNumberFormat="1" applyFont="1" applyFill="1" applyAlignment="1" applyProtection="1">
      <alignment horizontal="right"/>
      <protection hidden="1"/>
    </xf>
    <xf numFmtId="164" fontId="30" fillId="4" borderId="4" xfId="0" applyNumberFormat="1" applyFont="1" applyFill="1" applyBorder="1" applyAlignment="1" applyProtection="1">
      <alignment horizontal="right"/>
      <protection hidden="1"/>
    </xf>
    <xf numFmtId="164" fontId="6" fillId="4" borderId="0" xfId="0" applyNumberFormat="1" applyFont="1" applyFill="1" applyAlignment="1" applyProtection="1">
      <alignment horizontal="right"/>
      <protection hidden="1"/>
    </xf>
    <xf numFmtId="164" fontId="6" fillId="4" borderId="4" xfId="0" applyNumberFormat="1" applyFont="1" applyFill="1" applyBorder="1" applyAlignment="1" applyProtection="1">
      <alignment horizontal="right"/>
      <protection hidden="1"/>
    </xf>
    <xf numFmtId="0" fontId="37" fillId="4" borderId="11" xfId="0" applyFont="1" applyFill="1" applyBorder="1" applyAlignment="1" applyProtection="1">
      <alignment horizontal="center" wrapText="1"/>
      <protection hidden="1"/>
    </xf>
    <xf numFmtId="2" fontId="37" fillId="4" borderId="11" xfId="2" applyNumberFormat="1" applyFont="1" applyFill="1" applyBorder="1" applyAlignment="1" applyProtection="1">
      <alignment horizontal="center"/>
      <protection hidden="1"/>
    </xf>
    <xf numFmtId="2" fontId="37" fillId="4" borderId="12" xfId="2" applyNumberFormat="1" applyFont="1" applyFill="1" applyBorder="1" applyAlignment="1" applyProtection="1">
      <alignment horizontal="center"/>
      <protection hidden="1"/>
    </xf>
    <xf numFmtId="165" fontId="6" fillId="4" borderId="0" xfId="0" applyNumberFormat="1" applyFont="1" applyFill="1" applyAlignment="1" applyProtection="1">
      <alignment horizontal="right"/>
      <protection hidden="1"/>
    </xf>
    <xf numFmtId="165" fontId="6" fillId="4" borderId="4" xfId="0" applyNumberFormat="1" applyFont="1" applyFill="1" applyBorder="1" applyAlignment="1" applyProtection="1">
      <alignment horizontal="right"/>
      <protection hidden="1"/>
    </xf>
    <xf numFmtId="0" fontId="29" fillId="4" borderId="0" xfId="0" applyFont="1" applyFill="1" applyAlignment="1" applyProtection="1">
      <alignment horizontal="center"/>
      <protection hidden="1"/>
    </xf>
    <xf numFmtId="165" fontId="13" fillId="4" borderId="0" xfId="11" applyNumberFormat="1" applyFont="1" applyFill="1" applyAlignment="1">
      <alignment horizontal="center" vertical="center"/>
    </xf>
    <xf numFmtId="0" fontId="11" fillId="4" borderId="8" xfId="0" applyFont="1" applyFill="1" applyBorder="1" applyAlignment="1" applyProtection="1">
      <alignment horizontal="left" vertical="top"/>
      <protection hidden="1"/>
    </xf>
    <xf numFmtId="0" fontId="11" fillId="4" borderId="8" xfId="0" applyFont="1" applyFill="1" applyBorder="1" applyAlignment="1" applyProtection="1">
      <alignment vertical="top"/>
      <protection hidden="1"/>
    </xf>
    <xf numFmtId="0" fontId="28" fillId="4" borderId="13" xfId="5" applyFont="1" applyFill="1" applyBorder="1" applyAlignment="1" applyProtection="1">
      <alignment horizontal="center"/>
      <protection hidden="1"/>
    </xf>
    <xf numFmtId="0" fontId="40" fillId="4" borderId="0" xfId="14" applyFont="1" applyFill="1" applyProtection="1">
      <protection hidden="1"/>
    </xf>
    <xf numFmtId="0" fontId="6" fillId="4" borderId="0" xfId="14" applyFont="1" applyFill="1" applyProtection="1">
      <protection hidden="1"/>
    </xf>
    <xf numFmtId="0" fontId="6" fillId="4" borderId="0" xfId="15" applyFont="1" applyFill="1" applyProtection="1">
      <protection hidden="1"/>
    </xf>
    <xf numFmtId="0" fontId="6" fillId="4" borderId="0" xfId="15" quotePrefix="1" applyFont="1" applyFill="1" applyProtection="1">
      <protection hidden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165" fontId="17" fillId="2" borderId="0" xfId="0" applyNumberFormat="1" applyFont="1" applyFill="1" applyAlignment="1">
      <alignment horizontal="center"/>
    </xf>
    <xf numFmtId="165" fontId="13" fillId="0" borderId="0" xfId="11" applyNumberFormat="1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0" xfId="5" applyFont="1" applyAlignment="1">
      <alignment horizontal="center"/>
    </xf>
    <xf numFmtId="0" fontId="17" fillId="2" borderId="0" xfId="0" applyFont="1" applyFill="1" applyAlignment="1">
      <alignment horizontal="center"/>
    </xf>
    <xf numFmtId="0" fontId="17" fillId="0" borderId="0" xfId="5" applyFont="1" applyAlignment="1">
      <alignment horizontal="center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0" fontId="24" fillId="3" borderId="0" xfId="0" applyFont="1" applyFill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0" fontId="22" fillId="2" borderId="0" xfId="0" applyFont="1" applyFill="1" applyProtection="1">
      <protection hidden="1"/>
    </xf>
  </cellXfs>
  <cellStyles count="16">
    <cellStyle name="Link" xfId="1" builtinId="8"/>
    <cellStyle name="Prozent" xfId="2" builtinId="5"/>
    <cellStyle name="Standard" xfId="0" builtinId="0"/>
    <cellStyle name="Standard_0" xfId="3" xr:uid="{00000000-0005-0000-0000-000003000000}"/>
    <cellStyle name="Standard_03Auvist" xfId="4" xr:uid="{00000000-0005-0000-0000-000004000000}"/>
    <cellStyle name="Standard_Aktien3" xfId="5" xr:uid="{00000000-0005-0000-0000-000005000000}"/>
    <cellStyle name="Standard_Allinone" xfId="6" xr:uid="{00000000-0005-0000-0000-000006000000}"/>
    <cellStyle name="Standard_Arbeitsdatei" xfId="7" xr:uid="{00000000-0005-0000-0000-000007000000}"/>
    <cellStyle name="Standard_B1Pos" xfId="8" xr:uid="{00000000-0005-0000-0000-000008000000}"/>
    <cellStyle name="Standard_B1Pos_Original_MitPaus2" xfId="15" xr:uid="{6B8A8C61-E2F0-4FF4-94D3-6E3C3B2B7055}"/>
    <cellStyle name="Standard_Info" xfId="9" xr:uid="{00000000-0005-0000-0000-000009000000}"/>
    <cellStyle name="Standard_Jahr1999" xfId="10" xr:uid="{00000000-0005-0000-0000-00000A000000}"/>
    <cellStyle name="Standard_Jahr1999_Original_MitPaus2" xfId="14" xr:uid="{3CA40E98-7D65-40E7-A492-406F01458FEB}"/>
    <cellStyle name="Standard_Kassbuch" xfId="11" xr:uid="{00000000-0005-0000-0000-00000C000000}"/>
    <cellStyle name="Standard_Projekte" xfId="12" xr:uid="{00000000-0005-0000-0000-00000D000000}"/>
    <cellStyle name="Standard_Prozente" xfId="13" xr:uid="{00000000-0005-0000-0000-00000E000000}"/>
  </cellStyles>
  <dxfs count="2">
    <dxf>
      <font>
        <condense val="0"/>
        <extend val="0"/>
        <color indexed="12"/>
      </font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indexed="4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1704975</xdr:colOff>
      <xdr:row>32</xdr:row>
      <xdr:rowOff>76200</xdr:rowOff>
    </xdr:from>
    <xdr:to>
      <xdr:col>5</xdr:col>
      <xdr:colOff>454478</xdr:colOff>
      <xdr:row>39</xdr:row>
      <xdr:rowOff>85725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3924300"/>
          <a:ext cx="1387928" cy="11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476251</xdr:colOff>
      <xdr:row>2</xdr:row>
      <xdr:rowOff>72633</xdr:rowOff>
    </xdr:from>
    <xdr:to>
      <xdr:col>8</xdr:col>
      <xdr:colOff>355273</xdr:colOff>
      <xdr:row>4</xdr:row>
      <xdr:rowOff>285749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8978" y="315088"/>
          <a:ext cx="952750" cy="784616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415636</xdr:colOff>
      <xdr:row>2</xdr:row>
      <xdr:rowOff>43295</xdr:rowOff>
    </xdr:from>
    <xdr:to>
      <xdr:col>8</xdr:col>
      <xdr:colOff>389909</xdr:colOff>
      <xdr:row>5</xdr:row>
      <xdr:rowOff>91889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285750"/>
          <a:ext cx="952750" cy="784616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424295</xdr:colOff>
      <xdr:row>1</xdr:row>
      <xdr:rowOff>43296</xdr:rowOff>
    </xdr:from>
    <xdr:to>
      <xdr:col>9</xdr:col>
      <xdr:colOff>796886</xdr:colOff>
      <xdr:row>4</xdr:row>
      <xdr:rowOff>143844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207819"/>
          <a:ext cx="952750" cy="784616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uvista.de" TargetMode="External"/><Relationship Id="rId1" Type="http://schemas.openxmlformats.org/officeDocument/2006/relationships/hyperlink" Target="https://www.auvista.de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showGridLines="0" showRowColHeaders="0" tabSelected="1" workbookViewId="0">
      <pane ySplit="18" topLeftCell="A19" activePane="bottomLeft" state="frozenSplit"/>
      <selection activeCell="C1" sqref="C1"/>
      <selection pane="bottomLeft" activeCell="A19" sqref="A19"/>
    </sheetView>
  </sheetViews>
  <sheetFormatPr baseColWidth="10" defaultRowHeight="12.75" x14ac:dyDescent="0.2"/>
  <cols>
    <col min="1" max="1" width="11.42578125" style="6"/>
    <col min="2" max="2" width="10.28515625" style="6" customWidth="1"/>
    <col min="3" max="3" width="16.85546875" style="6" customWidth="1"/>
    <col min="4" max="4" width="28.140625" style="6" customWidth="1"/>
    <col min="5" max="5" width="11.42578125" style="6"/>
    <col min="6" max="6" width="8.42578125" style="6" customWidth="1"/>
    <col min="7" max="8" width="6.7109375" style="6" customWidth="1"/>
    <col min="9" max="9" width="2.7109375" style="6" customWidth="1"/>
    <col min="10" max="10" width="1.7109375" style="6" customWidth="1"/>
    <col min="11" max="16384" width="11.42578125" style="6"/>
  </cols>
  <sheetData>
    <row r="1" spans="1:9" x14ac:dyDescent="0.2">
      <c r="A1" s="5" t="s">
        <v>0</v>
      </c>
    </row>
    <row r="2" spans="1:9" ht="6" customHeight="1" x14ac:dyDescent="0.2">
      <c r="B2" s="30"/>
      <c r="C2" s="31"/>
      <c r="D2" s="31"/>
      <c r="E2" s="31"/>
      <c r="F2" s="31"/>
      <c r="G2" s="31"/>
      <c r="H2" s="31"/>
      <c r="I2" s="32"/>
    </row>
    <row r="3" spans="1:9" ht="15.75" x14ac:dyDescent="0.2">
      <c r="B3" s="7" t="s">
        <v>120</v>
      </c>
      <c r="C3" s="4"/>
      <c r="D3" s="161" t="s">
        <v>141</v>
      </c>
      <c r="E3" s="4"/>
      <c r="F3" s="4"/>
      <c r="G3" s="4"/>
      <c r="H3" s="4"/>
      <c r="I3" s="11"/>
    </row>
    <row r="4" spans="1:9" ht="39.950000000000003" customHeight="1" x14ac:dyDescent="0.7">
      <c r="B4" s="8">
        <f ca="1">TODAY()</f>
        <v>46203</v>
      </c>
      <c r="C4" s="4"/>
      <c r="D4" s="33" t="s">
        <v>142</v>
      </c>
      <c r="E4" s="4"/>
      <c r="F4" s="4"/>
      <c r="G4" s="4"/>
      <c r="H4" s="4"/>
      <c r="I4" s="11"/>
    </row>
    <row r="5" spans="1:9" ht="15.75" x14ac:dyDescent="0.25">
      <c r="B5" s="9"/>
      <c r="C5" s="4"/>
      <c r="D5" s="34" t="s">
        <v>143</v>
      </c>
      <c r="E5" s="4"/>
      <c r="F5" s="4"/>
      <c r="G5" s="4"/>
      <c r="H5" s="4"/>
      <c r="I5" s="11"/>
    </row>
    <row r="6" spans="1:9" ht="6" customHeight="1" x14ac:dyDescent="0.2">
      <c r="B6" s="9"/>
      <c r="C6" s="10"/>
      <c r="D6" s="4"/>
      <c r="E6" s="4"/>
      <c r="F6" s="4"/>
      <c r="G6" s="4"/>
      <c r="H6" s="4"/>
      <c r="I6" s="11"/>
    </row>
    <row r="7" spans="1:9" x14ac:dyDescent="0.2">
      <c r="B7" s="12"/>
      <c r="C7" s="13" t="s">
        <v>121</v>
      </c>
      <c r="D7" s="14" t="s">
        <v>122</v>
      </c>
      <c r="E7" s="4"/>
      <c r="F7" s="4"/>
      <c r="G7" s="4"/>
      <c r="H7" s="4"/>
      <c r="I7" s="11"/>
    </row>
    <row r="8" spans="1:9" ht="2.1" customHeight="1" x14ac:dyDescent="0.2">
      <c r="B8" s="12"/>
      <c r="C8" s="15"/>
      <c r="D8" s="14"/>
      <c r="E8" s="4"/>
      <c r="F8" s="4"/>
      <c r="G8" s="4"/>
      <c r="H8" s="4"/>
      <c r="I8" s="11"/>
    </row>
    <row r="9" spans="1:9" x14ac:dyDescent="0.2">
      <c r="B9" s="16"/>
      <c r="C9" s="13" t="s">
        <v>123</v>
      </c>
      <c r="D9" s="14" t="s">
        <v>28</v>
      </c>
      <c r="E9" s="17"/>
      <c r="F9" s="17"/>
      <c r="G9" s="17"/>
      <c r="H9" s="17"/>
      <c r="I9" s="18"/>
    </row>
    <row r="10" spans="1:9" ht="2.1" customHeight="1" x14ac:dyDescent="0.2">
      <c r="B10" s="16"/>
      <c r="C10" s="15"/>
      <c r="D10" s="14"/>
      <c r="E10" s="17"/>
      <c r="F10" s="17"/>
      <c r="G10" s="17"/>
      <c r="H10" s="17"/>
      <c r="I10" s="18"/>
    </row>
    <row r="11" spans="1:9" x14ac:dyDescent="0.2">
      <c r="B11" s="12"/>
      <c r="C11" s="13" t="s">
        <v>61</v>
      </c>
      <c r="D11" s="19" t="s">
        <v>87</v>
      </c>
      <c r="E11" s="4"/>
      <c r="F11" s="4"/>
      <c r="G11" s="4"/>
      <c r="H11" s="4"/>
      <c r="I11" s="11"/>
    </row>
    <row r="12" spans="1:9" ht="2.1" customHeight="1" x14ac:dyDescent="0.2">
      <c r="B12" s="12"/>
      <c r="C12" s="15"/>
      <c r="D12" s="19"/>
      <c r="E12" s="4"/>
      <c r="F12" s="4"/>
      <c r="G12" s="4"/>
      <c r="H12" s="4"/>
      <c r="I12" s="11"/>
    </row>
    <row r="13" spans="1:9" x14ac:dyDescent="0.2">
      <c r="B13" s="12"/>
      <c r="C13" s="13" t="s">
        <v>74</v>
      </c>
      <c r="D13" s="19" t="s">
        <v>88</v>
      </c>
      <c r="E13" s="20"/>
      <c r="F13" s="21"/>
      <c r="G13" s="21"/>
      <c r="H13" s="4"/>
      <c r="I13" s="11"/>
    </row>
    <row r="14" spans="1:9" ht="2.1" customHeight="1" x14ac:dyDescent="0.2">
      <c r="B14" s="12"/>
      <c r="C14" s="15"/>
      <c r="D14" s="19"/>
      <c r="E14" s="20"/>
      <c r="F14" s="21"/>
      <c r="G14" s="21"/>
      <c r="H14" s="4"/>
      <c r="I14" s="11"/>
    </row>
    <row r="15" spans="1:9" x14ac:dyDescent="0.2">
      <c r="B15" s="12"/>
      <c r="C15" s="13" t="s">
        <v>101</v>
      </c>
      <c r="D15" s="19" t="s">
        <v>118</v>
      </c>
      <c r="E15" s="4"/>
      <c r="F15" s="4"/>
      <c r="G15" s="4"/>
      <c r="H15" s="4"/>
      <c r="I15" s="11"/>
    </row>
    <row r="16" spans="1:9" ht="2.1" customHeight="1" x14ac:dyDescent="0.2">
      <c r="B16" s="12"/>
      <c r="C16" s="15"/>
      <c r="D16" s="19"/>
      <c r="E16" s="4"/>
      <c r="F16" s="4"/>
      <c r="G16" s="4"/>
      <c r="H16" s="4"/>
      <c r="I16" s="11"/>
    </row>
    <row r="17" spans="1:9" ht="15.75" x14ac:dyDescent="0.25">
      <c r="B17" s="12"/>
      <c r="C17" s="13" t="s">
        <v>29</v>
      </c>
      <c r="D17" s="22" t="s">
        <v>133</v>
      </c>
      <c r="E17" s="4"/>
      <c r="F17" s="4"/>
      <c r="G17" s="4"/>
      <c r="H17" s="4"/>
      <c r="I17" s="11"/>
    </row>
    <row r="18" spans="1:9" ht="6" customHeight="1" x14ac:dyDescent="0.2">
      <c r="B18" s="12"/>
      <c r="C18" s="4"/>
      <c r="D18" s="4"/>
      <c r="E18" s="4"/>
      <c r="F18" s="4"/>
      <c r="G18" s="4"/>
      <c r="H18" s="4"/>
      <c r="I18" s="11"/>
    </row>
    <row r="19" spans="1:9" ht="6" customHeight="1" x14ac:dyDescent="0.2">
      <c r="A19" s="5" t="s">
        <v>0</v>
      </c>
      <c r="B19" s="23"/>
      <c r="C19" s="4"/>
      <c r="D19" s="4"/>
      <c r="E19" s="4"/>
      <c r="F19" s="4"/>
      <c r="G19" s="4"/>
      <c r="H19" s="4"/>
      <c r="I19" s="11"/>
    </row>
    <row r="20" spans="1:9" x14ac:dyDescent="0.2">
      <c r="B20" s="12"/>
      <c r="C20" s="4" t="s">
        <v>25</v>
      </c>
      <c r="D20" s="4"/>
      <c r="E20" s="4"/>
      <c r="F20" s="4"/>
      <c r="G20" s="4"/>
      <c r="H20" s="4"/>
      <c r="I20" s="11"/>
    </row>
    <row r="21" spans="1:9" hidden="1" x14ac:dyDescent="0.2">
      <c r="B21" s="12"/>
      <c r="C21" s="4"/>
      <c r="D21" s="4"/>
      <c r="E21" s="4"/>
      <c r="F21" s="4"/>
      <c r="G21" s="4"/>
      <c r="H21" s="4"/>
      <c r="I21" s="11"/>
    </row>
    <row r="22" spans="1:9" hidden="1" x14ac:dyDescent="0.2">
      <c r="B22" s="12"/>
      <c r="C22" s="4"/>
      <c r="D22" s="4"/>
      <c r="E22" s="4"/>
      <c r="F22" s="4"/>
      <c r="G22" s="4"/>
      <c r="H22" s="4"/>
      <c r="I22" s="11"/>
    </row>
    <row r="23" spans="1:9" x14ac:dyDescent="0.2">
      <c r="B23" s="12"/>
      <c r="C23" s="4" t="s">
        <v>130</v>
      </c>
      <c r="D23" s="4"/>
      <c r="E23" s="4"/>
      <c r="F23" s="4"/>
      <c r="G23" s="4"/>
      <c r="H23" s="4"/>
      <c r="I23" s="11"/>
    </row>
    <row r="24" spans="1:9" x14ac:dyDescent="0.2">
      <c r="B24" s="12"/>
      <c r="C24" s="4" t="s">
        <v>131</v>
      </c>
      <c r="D24" s="4"/>
      <c r="E24" s="4"/>
      <c r="F24" s="4"/>
      <c r="G24" s="4"/>
      <c r="H24" s="4"/>
      <c r="I24" s="11"/>
    </row>
    <row r="25" spans="1:9" x14ac:dyDescent="0.2">
      <c r="B25" s="12"/>
      <c r="C25" s="4" t="s">
        <v>148</v>
      </c>
      <c r="D25" s="4"/>
      <c r="E25" s="4"/>
      <c r="F25" s="4"/>
      <c r="G25" s="4"/>
      <c r="H25" s="4"/>
      <c r="I25" s="11"/>
    </row>
    <row r="26" spans="1:9" hidden="1" x14ac:dyDescent="0.2">
      <c r="B26" s="12"/>
      <c r="C26" s="35"/>
      <c r="D26" s="35"/>
      <c r="E26" s="4"/>
      <c r="F26" s="4"/>
      <c r="G26" s="4"/>
      <c r="H26" s="4"/>
      <c r="I26" s="11"/>
    </row>
    <row r="27" spans="1:9" x14ac:dyDescent="0.2">
      <c r="B27" s="12"/>
      <c r="C27" s="36" t="s">
        <v>140</v>
      </c>
      <c r="D27" s="24"/>
      <c r="E27" s="25"/>
      <c r="F27" s="4"/>
      <c r="G27" s="26"/>
      <c r="H27" s="4"/>
      <c r="I27" s="11"/>
    </row>
    <row r="28" spans="1:9" x14ac:dyDescent="0.2">
      <c r="B28" s="12"/>
      <c r="C28" s="36"/>
      <c r="D28" s="24"/>
      <c r="E28" s="25"/>
      <c r="F28" s="4"/>
      <c r="G28" s="26"/>
      <c r="H28" s="4"/>
      <c r="I28" s="11"/>
    </row>
    <row r="29" spans="1:9" ht="15.75" x14ac:dyDescent="0.25">
      <c r="B29" s="12"/>
      <c r="C29" s="165" t="s">
        <v>125</v>
      </c>
      <c r="D29" s="27"/>
      <c r="E29" s="25"/>
      <c r="F29" s="4"/>
      <c r="G29" s="4"/>
      <c r="H29" s="4"/>
      <c r="I29" s="11"/>
    </row>
    <row r="30" spans="1:9" x14ac:dyDescent="0.2">
      <c r="B30" s="12"/>
      <c r="C30" s="166" t="s">
        <v>144</v>
      </c>
      <c r="D30" s="28"/>
      <c r="E30" s="29"/>
      <c r="F30" s="4"/>
      <c r="G30" s="4"/>
      <c r="H30" s="4"/>
      <c r="I30" s="11"/>
    </row>
    <row r="31" spans="1:9" x14ac:dyDescent="0.2">
      <c r="B31" s="12"/>
      <c r="C31" s="166" t="s">
        <v>31</v>
      </c>
      <c r="D31" s="28"/>
      <c r="E31" s="29"/>
      <c r="F31" s="4"/>
      <c r="G31" s="4"/>
      <c r="H31" s="4"/>
      <c r="I31" s="11"/>
    </row>
    <row r="32" spans="1:9" x14ac:dyDescent="0.2">
      <c r="B32" s="12"/>
      <c r="C32" s="166" t="s">
        <v>149</v>
      </c>
      <c r="D32" s="28"/>
      <c r="E32" s="29"/>
      <c r="F32" s="4"/>
      <c r="G32" s="4"/>
      <c r="H32" s="4"/>
      <c r="I32" s="11"/>
    </row>
    <row r="33" spans="2:9" x14ac:dyDescent="0.2">
      <c r="B33" s="12"/>
      <c r="C33" s="166"/>
      <c r="D33" s="28"/>
      <c r="E33" s="29"/>
      <c r="F33" s="4"/>
      <c r="G33" s="4"/>
      <c r="H33" s="4"/>
      <c r="I33" s="11"/>
    </row>
    <row r="34" spans="2:9" x14ac:dyDescent="0.2">
      <c r="B34" s="12"/>
      <c r="C34" s="167" t="s">
        <v>129</v>
      </c>
      <c r="D34" s="28"/>
      <c r="E34" s="29"/>
      <c r="F34" s="4"/>
      <c r="G34" s="4"/>
      <c r="H34" s="4"/>
      <c r="I34" s="11"/>
    </row>
    <row r="35" spans="2:9" x14ac:dyDescent="0.2">
      <c r="B35" s="12"/>
      <c r="C35" s="167" t="s">
        <v>126</v>
      </c>
      <c r="D35" s="1"/>
      <c r="E35" s="29"/>
      <c r="F35" s="4"/>
      <c r="G35" s="4"/>
      <c r="H35" s="4"/>
      <c r="I35" s="11"/>
    </row>
    <row r="36" spans="2:9" x14ac:dyDescent="0.2">
      <c r="B36" s="12"/>
      <c r="C36" s="167" t="s">
        <v>127</v>
      </c>
      <c r="D36" s="1"/>
      <c r="E36" s="29"/>
      <c r="F36" s="4"/>
      <c r="G36" s="4"/>
      <c r="H36" s="4"/>
      <c r="I36" s="11"/>
    </row>
    <row r="37" spans="2:9" x14ac:dyDescent="0.2">
      <c r="B37" s="12"/>
      <c r="C37" s="168" t="s">
        <v>128</v>
      </c>
      <c r="D37" s="1"/>
      <c r="E37" s="29"/>
      <c r="F37" s="4"/>
      <c r="G37" s="4"/>
      <c r="H37" s="4"/>
      <c r="I37" s="11"/>
    </row>
    <row r="38" spans="2:9" x14ac:dyDescent="0.2">
      <c r="B38" s="12"/>
      <c r="C38" s="2" t="s">
        <v>145</v>
      </c>
      <c r="D38" s="1"/>
      <c r="E38" s="1"/>
      <c r="F38" s="4"/>
      <c r="G38" s="4"/>
      <c r="H38" s="4"/>
      <c r="I38" s="11"/>
    </row>
    <row r="39" spans="2:9" x14ac:dyDescent="0.2">
      <c r="B39" s="12"/>
      <c r="C39" s="2" t="s">
        <v>146</v>
      </c>
      <c r="D39" s="1"/>
      <c r="E39" s="35"/>
      <c r="F39" s="4"/>
      <c r="G39" s="4"/>
      <c r="H39" s="4"/>
      <c r="I39" s="11"/>
    </row>
    <row r="40" spans="2:9" x14ac:dyDescent="0.2">
      <c r="B40" s="37" t="s">
        <v>30</v>
      </c>
      <c r="C40" s="3"/>
      <c r="D40" s="4"/>
      <c r="E40" s="4"/>
      <c r="F40" s="4"/>
      <c r="G40" s="4"/>
      <c r="H40" s="4"/>
      <c r="I40" s="11"/>
    </row>
    <row r="41" spans="2:9" x14ac:dyDescent="0.2">
      <c r="B41" s="12"/>
      <c r="C41" s="4" t="s">
        <v>150</v>
      </c>
      <c r="D41" s="4"/>
      <c r="E41" s="4"/>
      <c r="F41" s="4"/>
      <c r="G41" s="4"/>
      <c r="H41" s="4"/>
      <c r="I41" s="11"/>
    </row>
    <row r="42" spans="2:9" x14ac:dyDescent="0.2">
      <c r="B42" s="12"/>
      <c r="C42" s="4" t="s">
        <v>32</v>
      </c>
      <c r="D42" s="4"/>
      <c r="E42" s="4"/>
      <c r="F42" s="4"/>
      <c r="G42" s="4"/>
      <c r="H42" s="4"/>
      <c r="I42" s="11"/>
    </row>
    <row r="43" spans="2:9" x14ac:dyDescent="0.2">
      <c r="B43" s="12"/>
      <c r="C43" s="4" t="s">
        <v>33</v>
      </c>
      <c r="D43" s="4"/>
      <c r="E43" s="4"/>
      <c r="F43" s="4"/>
      <c r="G43" s="4"/>
      <c r="H43" s="4"/>
      <c r="I43" s="11"/>
    </row>
    <row r="44" spans="2:9" x14ac:dyDescent="0.2">
      <c r="B44" s="12"/>
      <c r="C44" s="4" t="s">
        <v>147</v>
      </c>
      <c r="D44" s="4"/>
      <c r="E44" s="4"/>
      <c r="F44" s="4"/>
      <c r="G44" s="4"/>
      <c r="H44" s="4"/>
      <c r="I44" s="11"/>
    </row>
    <row r="45" spans="2:9" x14ac:dyDescent="0.2">
      <c r="B45" s="12"/>
      <c r="C45" s="4" t="s">
        <v>34</v>
      </c>
      <c r="D45" s="4"/>
      <c r="E45" s="4"/>
      <c r="F45" s="4"/>
      <c r="G45" s="4"/>
      <c r="H45" s="4"/>
      <c r="I45" s="11"/>
    </row>
    <row r="46" spans="2:9" x14ac:dyDescent="0.2">
      <c r="B46" s="12"/>
      <c r="C46" s="4" t="s">
        <v>35</v>
      </c>
      <c r="D46" s="4"/>
      <c r="E46" s="4"/>
      <c r="F46" s="4"/>
      <c r="G46" s="4"/>
      <c r="H46" s="4"/>
      <c r="I46" s="11"/>
    </row>
    <row r="47" spans="2:9" x14ac:dyDescent="0.2">
      <c r="B47" s="12"/>
      <c r="C47" s="4"/>
      <c r="D47" s="4"/>
      <c r="E47" s="4"/>
      <c r="F47" s="4"/>
      <c r="G47" s="4"/>
      <c r="H47" s="4"/>
      <c r="I47" s="11"/>
    </row>
    <row r="48" spans="2:9" x14ac:dyDescent="0.2">
      <c r="B48" s="38"/>
      <c r="C48" s="39"/>
      <c r="D48" s="39"/>
      <c r="E48" s="39"/>
      <c r="F48" s="39"/>
      <c r="G48" s="39"/>
      <c r="H48" s="39"/>
      <c r="I48" s="40"/>
    </row>
  </sheetData>
  <sheetProtection algorithmName="SHA-512" hashValue="lGJmEMgAzqOEIcfAQHCy0NBuo0tO5hUuLo5VXzIAULbmA5kPYjkgX06R3PqLIzw1QpUd58Am8EN2i/hl4SDEzA==" saltValue="uCAL0WjLa7DhgOE399fIKQ==" spinCount="100000" sheet="1" objects="1" scenarios="1"/>
  <phoneticPr fontId="5" type="noConversion"/>
  <hyperlinks>
    <hyperlink ref="B40" location="Info!A19" display="nach oben" xr:uid="{00000000-0004-0000-0000-000000000000}"/>
    <hyperlink ref="C7" location="Info!B46" display="Urheber" xr:uid="{00000000-0004-0000-0000-000001000000}"/>
    <hyperlink ref="C9" location="B!A6" display="Beschreibung" xr:uid="{00000000-0004-0000-0000-000002000000}"/>
    <hyperlink ref="C13" location="Tageszinsen!A1" display="Tageszinsen!A1" xr:uid="{00000000-0004-0000-0000-000003000000}"/>
    <hyperlink ref="C17" location="N!A1" display="N!A1" xr:uid="{00000000-0004-0000-0000-000004000000}"/>
    <hyperlink ref="C11" location="Geldanlage!A1" display="Geldanlage!A1" xr:uid="{00000000-0004-0000-0000-000005000000}"/>
    <hyperlink ref="C15" location="Verzugszinsen!A1" display="Verzugszinsen!A1" xr:uid="{00000000-0004-0000-0000-000006000000}"/>
    <hyperlink ref="C38" r:id="rId1" display="https://www.auvista.de" xr:uid="{CEE30425-F518-41B0-89CD-8EC638C9BAC2}"/>
    <hyperlink ref="C39" r:id="rId2" xr:uid="{BE8966B8-726A-4672-A1B8-3C3707856A85}"/>
  </hyperlinks>
  <printOptions horizontalCentered="1"/>
  <pageMargins left="0.74803149606299213" right="0.74803149606299213" top="0.98425196850393704" bottom="0.78740157480314965" header="0.39370078740157483" footer="0.51181102362204722"/>
  <pageSetup paperSize="9" scale="95" orientation="portrait" blackAndWhite="1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8"/>
  <sheetViews>
    <sheetView showGridLines="0" showRowColHeaders="0" workbookViewId="0">
      <pane ySplit="5" topLeftCell="A6" activePane="bottomLeft" state="frozenSplit"/>
      <selection activeCell="C15" sqref="C15"/>
      <selection pane="bottomLeft" activeCell="A6" sqref="A6"/>
    </sheetView>
  </sheetViews>
  <sheetFormatPr baseColWidth="10" defaultRowHeight="12.75" x14ac:dyDescent="0.2"/>
  <cols>
    <col min="1" max="1" width="11.42578125" style="42"/>
    <col min="2" max="2" width="4.7109375" style="42" customWidth="1"/>
    <col min="3" max="3" width="11.42578125" style="43"/>
    <col min="4" max="4" width="1.7109375" style="43" customWidth="1"/>
    <col min="5" max="16384" width="11.42578125" style="42"/>
  </cols>
  <sheetData>
    <row r="1" spans="1:11" x14ac:dyDescent="0.2">
      <c r="A1" s="41" t="s">
        <v>119</v>
      </c>
      <c r="C1" s="13" t="s">
        <v>26</v>
      </c>
    </row>
    <row r="2" spans="1:11" ht="6" customHeight="1" x14ac:dyDescent="0.2">
      <c r="B2" s="44"/>
      <c r="C2" s="45"/>
      <c r="D2" s="45"/>
      <c r="E2" s="46"/>
      <c r="F2" s="47"/>
      <c r="G2" s="47"/>
      <c r="H2" s="46"/>
      <c r="I2" s="46"/>
      <c r="J2" s="48"/>
    </row>
    <row r="3" spans="1:11" ht="15.75" x14ac:dyDescent="0.25">
      <c r="B3" s="49"/>
      <c r="C3" s="169"/>
      <c r="D3" s="169"/>
      <c r="E3" s="170"/>
      <c r="F3" s="171"/>
      <c r="G3" s="172" t="s">
        <v>141</v>
      </c>
      <c r="H3" s="170"/>
      <c r="I3" s="170"/>
      <c r="J3" s="50"/>
    </row>
    <row r="4" spans="1:11" ht="45.75" x14ac:dyDescent="0.7">
      <c r="B4" s="49"/>
      <c r="C4" s="169"/>
      <c r="D4" s="169"/>
      <c r="E4" s="170"/>
      <c r="F4" s="173"/>
      <c r="G4" s="174" t="s">
        <v>142</v>
      </c>
      <c r="H4" s="170"/>
      <c r="I4" s="170"/>
      <c r="J4" s="50"/>
    </row>
    <row r="5" spans="1:11" ht="15.75" x14ac:dyDescent="0.25">
      <c r="B5" s="49"/>
      <c r="C5" s="169"/>
      <c r="D5" s="169"/>
      <c r="E5" s="170"/>
      <c r="F5" s="175"/>
      <c r="G5" s="176" t="s">
        <v>143</v>
      </c>
      <c r="H5" s="170"/>
      <c r="I5" s="170"/>
      <c r="J5" s="50"/>
    </row>
    <row r="6" spans="1:11" x14ac:dyDescent="0.2">
      <c r="A6" s="41" t="s">
        <v>119</v>
      </c>
      <c r="B6" s="51"/>
      <c r="C6" s="169"/>
      <c r="D6" s="169"/>
      <c r="E6" s="170"/>
      <c r="F6" s="170"/>
      <c r="G6" s="170"/>
      <c r="H6" s="170"/>
      <c r="I6" s="170"/>
      <c r="J6" s="50"/>
    </row>
    <row r="7" spans="1:11" x14ac:dyDescent="0.2">
      <c r="B7" s="54"/>
      <c r="C7" s="142" t="s">
        <v>27</v>
      </c>
      <c r="D7" s="177"/>
      <c r="E7" s="178" t="s">
        <v>36</v>
      </c>
      <c r="F7" s="178"/>
      <c r="G7" s="178"/>
      <c r="H7" s="178"/>
      <c r="I7" s="178"/>
      <c r="J7" s="52"/>
      <c r="K7" s="53"/>
    </row>
    <row r="8" spans="1:11" x14ac:dyDescent="0.2">
      <c r="B8" s="54"/>
      <c r="C8" s="177"/>
      <c r="D8" s="177"/>
      <c r="E8" s="178"/>
      <c r="F8" s="178"/>
      <c r="G8" s="178"/>
      <c r="H8" s="178"/>
      <c r="I8" s="178"/>
      <c r="J8" s="52"/>
      <c r="K8" s="53"/>
    </row>
    <row r="9" spans="1:11" x14ac:dyDescent="0.2">
      <c r="B9" s="54"/>
      <c r="C9" s="177" t="s">
        <v>37</v>
      </c>
      <c r="D9" s="177"/>
      <c r="E9" s="178" t="s">
        <v>38</v>
      </c>
      <c r="F9" s="178"/>
      <c r="G9" s="178"/>
      <c r="H9" s="178"/>
      <c r="I9" s="178"/>
      <c r="J9" s="52"/>
      <c r="K9" s="53"/>
    </row>
    <row r="10" spans="1:11" x14ac:dyDescent="0.2">
      <c r="B10" s="54"/>
      <c r="C10" s="177"/>
      <c r="D10" s="177"/>
      <c r="E10" s="178"/>
      <c r="F10" s="178"/>
      <c r="G10" s="178"/>
      <c r="H10" s="178"/>
      <c r="I10" s="178"/>
      <c r="J10" s="52"/>
      <c r="K10" s="53"/>
    </row>
    <row r="11" spans="1:11" x14ac:dyDescent="0.2">
      <c r="B11" s="54"/>
      <c r="C11" s="177"/>
      <c r="D11" s="177"/>
      <c r="E11" s="178" t="s">
        <v>39</v>
      </c>
      <c r="F11" s="178"/>
      <c r="G11" s="178"/>
      <c r="H11" s="178"/>
      <c r="I11" s="178"/>
      <c r="J11" s="52"/>
      <c r="K11" s="53"/>
    </row>
    <row r="12" spans="1:11" x14ac:dyDescent="0.2">
      <c r="B12" s="54"/>
      <c r="C12" s="177"/>
      <c r="D12" s="177"/>
      <c r="E12" s="178"/>
      <c r="F12" s="178"/>
      <c r="G12" s="178"/>
      <c r="H12" s="178"/>
      <c r="I12" s="178"/>
      <c r="J12" s="52"/>
      <c r="K12" s="53"/>
    </row>
    <row r="13" spans="1:11" x14ac:dyDescent="0.2">
      <c r="B13" s="54"/>
      <c r="C13" s="177"/>
      <c r="D13" s="177"/>
      <c r="E13" s="178" t="s">
        <v>135</v>
      </c>
      <c r="F13" s="178"/>
      <c r="G13" s="178"/>
      <c r="H13" s="178"/>
      <c r="I13" s="178"/>
      <c r="J13" s="52"/>
      <c r="K13" s="53"/>
    </row>
    <row r="14" spans="1:11" x14ac:dyDescent="0.2">
      <c r="B14" s="54"/>
      <c r="C14" s="177"/>
      <c r="D14" s="177"/>
      <c r="E14" s="178"/>
      <c r="F14" s="178"/>
      <c r="G14" s="178"/>
      <c r="H14" s="178"/>
      <c r="I14" s="178"/>
      <c r="J14" s="52"/>
      <c r="K14" s="53"/>
    </row>
    <row r="15" spans="1:11" x14ac:dyDescent="0.2">
      <c r="B15" s="54"/>
      <c r="C15" s="177"/>
      <c r="D15" s="177"/>
      <c r="E15" s="178" t="s">
        <v>40</v>
      </c>
      <c r="F15" s="178"/>
      <c r="G15" s="178"/>
      <c r="H15" s="178"/>
      <c r="I15" s="178"/>
      <c r="J15" s="52"/>
      <c r="K15" s="53"/>
    </row>
    <row r="16" spans="1:11" x14ac:dyDescent="0.2">
      <c r="B16" s="54"/>
      <c r="C16" s="177"/>
      <c r="D16" s="177"/>
      <c r="E16" s="178" t="s">
        <v>41</v>
      </c>
      <c r="F16" s="178"/>
      <c r="G16" s="178"/>
      <c r="H16" s="178"/>
      <c r="I16" s="178"/>
      <c r="J16" s="52"/>
      <c r="K16" s="53"/>
    </row>
    <row r="17" spans="2:11" x14ac:dyDescent="0.2">
      <c r="B17" s="54"/>
      <c r="C17" s="177"/>
      <c r="D17" s="177"/>
      <c r="E17" s="178" t="s">
        <v>42</v>
      </c>
      <c r="F17" s="178"/>
      <c r="G17" s="178"/>
      <c r="H17" s="178"/>
      <c r="I17" s="178"/>
      <c r="J17" s="52"/>
      <c r="K17" s="53"/>
    </row>
    <row r="18" spans="2:11" x14ac:dyDescent="0.2">
      <c r="B18" s="54"/>
      <c r="C18" s="177"/>
      <c r="D18" s="177"/>
      <c r="E18" s="178" t="s">
        <v>43</v>
      </c>
      <c r="F18" s="178"/>
      <c r="G18" s="178"/>
      <c r="H18" s="178"/>
      <c r="I18" s="178"/>
      <c r="J18" s="52"/>
      <c r="K18" s="53"/>
    </row>
    <row r="19" spans="2:11" x14ac:dyDescent="0.2">
      <c r="B19" s="54"/>
      <c r="C19" s="177"/>
      <c r="D19" s="177"/>
      <c r="E19" s="178" t="s">
        <v>44</v>
      </c>
      <c r="F19" s="178"/>
      <c r="G19" s="178"/>
      <c r="H19" s="178"/>
      <c r="I19" s="178"/>
      <c r="J19" s="52"/>
      <c r="K19" s="53"/>
    </row>
    <row r="20" spans="2:11" x14ac:dyDescent="0.2">
      <c r="B20" s="54"/>
      <c r="C20" s="177"/>
      <c r="D20" s="177"/>
      <c r="E20" s="178" t="s">
        <v>45</v>
      </c>
      <c r="F20" s="178"/>
      <c r="G20" s="178"/>
      <c r="H20" s="178"/>
      <c r="I20" s="178"/>
      <c r="J20" s="52"/>
      <c r="K20" s="53"/>
    </row>
    <row r="21" spans="2:11" x14ac:dyDescent="0.2">
      <c r="B21" s="54"/>
      <c r="C21" s="177"/>
      <c r="D21" s="177"/>
      <c r="E21" s="178" t="s">
        <v>46</v>
      </c>
      <c r="F21" s="178"/>
      <c r="G21" s="178"/>
      <c r="H21" s="178"/>
      <c r="I21" s="178"/>
      <c r="J21" s="52"/>
      <c r="K21" s="53"/>
    </row>
    <row r="22" spans="2:11" x14ac:dyDescent="0.2">
      <c r="B22" s="54"/>
      <c r="C22" s="177"/>
      <c r="D22" s="177"/>
      <c r="E22" s="178" t="s">
        <v>47</v>
      </c>
      <c r="F22" s="178"/>
      <c r="G22" s="178"/>
      <c r="H22" s="178"/>
      <c r="I22" s="178"/>
      <c r="J22" s="52"/>
      <c r="K22" s="53"/>
    </row>
    <row r="23" spans="2:11" x14ac:dyDescent="0.2">
      <c r="B23" s="54"/>
      <c r="C23" s="177"/>
      <c r="D23" s="177"/>
      <c r="E23" s="178"/>
      <c r="F23" s="178"/>
      <c r="G23" s="178"/>
      <c r="H23" s="178"/>
      <c r="I23" s="178"/>
      <c r="J23" s="52"/>
      <c r="K23" s="53"/>
    </row>
    <row r="24" spans="2:11" x14ac:dyDescent="0.2">
      <c r="B24" s="54"/>
      <c r="C24" s="179" t="s">
        <v>48</v>
      </c>
      <c r="D24" s="177"/>
      <c r="E24" s="178" t="s">
        <v>49</v>
      </c>
      <c r="F24" s="178"/>
      <c r="G24" s="178"/>
      <c r="H24" s="178"/>
      <c r="I24" s="178"/>
      <c r="J24" s="52"/>
      <c r="K24" s="53"/>
    </row>
    <row r="25" spans="2:11" x14ac:dyDescent="0.2">
      <c r="B25" s="54"/>
      <c r="C25" s="177"/>
      <c r="D25" s="177"/>
      <c r="E25" s="178" t="s">
        <v>50</v>
      </c>
      <c r="F25" s="178"/>
      <c r="G25" s="178"/>
      <c r="H25" s="178"/>
      <c r="I25" s="178"/>
      <c r="J25" s="52"/>
      <c r="K25" s="53"/>
    </row>
    <row r="26" spans="2:11" x14ac:dyDescent="0.2">
      <c r="B26" s="54"/>
      <c r="C26" s="177"/>
      <c r="D26" s="177"/>
      <c r="E26" s="178" t="s">
        <v>59</v>
      </c>
      <c r="F26" s="178"/>
      <c r="G26" s="178"/>
      <c r="H26" s="178"/>
      <c r="I26" s="178"/>
      <c r="J26" s="52"/>
      <c r="K26" s="53"/>
    </row>
    <row r="27" spans="2:11" x14ac:dyDescent="0.2">
      <c r="B27" s="54"/>
      <c r="C27" s="177"/>
      <c r="D27" s="177"/>
      <c r="E27" s="178" t="s">
        <v>60</v>
      </c>
      <c r="F27" s="178"/>
      <c r="G27" s="178"/>
      <c r="H27" s="178"/>
      <c r="I27" s="178"/>
      <c r="J27" s="52"/>
      <c r="K27" s="53"/>
    </row>
    <row r="28" spans="2:11" x14ac:dyDescent="0.2">
      <c r="B28" s="54"/>
      <c r="C28" s="177"/>
      <c r="D28" s="177"/>
      <c r="E28" s="178" t="s">
        <v>132</v>
      </c>
      <c r="F28" s="178"/>
      <c r="G28" s="178"/>
      <c r="H28" s="178"/>
      <c r="I28" s="178"/>
      <c r="J28" s="52"/>
      <c r="K28" s="53"/>
    </row>
    <row r="29" spans="2:11" x14ac:dyDescent="0.2">
      <c r="B29" s="54"/>
      <c r="C29" s="177"/>
      <c r="D29" s="177"/>
      <c r="E29" s="178" t="s">
        <v>51</v>
      </c>
      <c r="F29" s="178"/>
      <c r="G29" s="178"/>
      <c r="H29" s="178"/>
      <c r="I29" s="178"/>
      <c r="J29" s="52"/>
      <c r="K29" s="53"/>
    </row>
    <row r="30" spans="2:11" x14ac:dyDescent="0.2">
      <c r="B30" s="54"/>
      <c r="C30" s="177"/>
      <c r="D30" s="177"/>
      <c r="E30" s="178" t="s">
        <v>52</v>
      </c>
      <c r="F30" s="178"/>
      <c r="G30" s="178"/>
      <c r="H30" s="178"/>
      <c r="I30" s="178"/>
      <c r="J30" s="52"/>
      <c r="K30" s="53"/>
    </row>
    <row r="31" spans="2:11" x14ac:dyDescent="0.2">
      <c r="B31" s="54"/>
      <c r="C31" s="177"/>
      <c r="D31" s="177"/>
      <c r="E31" s="178"/>
      <c r="F31" s="178"/>
      <c r="G31" s="178"/>
      <c r="H31" s="178"/>
      <c r="I31" s="178"/>
      <c r="J31" s="52"/>
      <c r="K31" s="53"/>
    </row>
    <row r="32" spans="2:11" x14ac:dyDescent="0.2">
      <c r="B32" s="54"/>
      <c r="C32" s="13" t="s">
        <v>61</v>
      </c>
      <c r="D32" s="177"/>
      <c r="E32" s="178" t="s">
        <v>62</v>
      </c>
      <c r="F32" s="178"/>
      <c r="G32" s="178"/>
      <c r="H32" s="178"/>
      <c r="I32" s="178"/>
      <c r="J32" s="52"/>
      <c r="K32" s="53"/>
    </row>
    <row r="33" spans="2:11" x14ac:dyDescent="0.2">
      <c r="B33" s="54"/>
      <c r="C33" s="177"/>
      <c r="D33" s="177"/>
      <c r="E33" s="178"/>
      <c r="F33" s="178"/>
      <c r="G33" s="178"/>
      <c r="H33" s="178"/>
      <c r="I33" s="178"/>
      <c r="J33" s="52"/>
      <c r="K33" s="53"/>
    </row>
    <row r="34" spans="2:11" x14ac:dyDescent="0.2">
      <c r="B34" s="54"/>
      <c r="C34" s="177"/>
      <c r="D34" s="177"/>
      <c r="E34" s="180" t="s">
        <v>63</v>
      </c>
      <c r="F34" s="178"/>
      <c r="G34" s="181" t="s">
        <v>64</v>
      </c>
      <c r="H34" s="178"/>
      <c r="I34" s="178"/>
      <c r="J34" s="52"/>
      <c r="K34" s="53"/>
    </row>
    <row r="35" spans="2:11" x14ac:dyDescent="0.2">
      <c r="B35" s="54"/>
      <c r="C35" s="177"/>
      <c r="D35" s="177"/>
      <c r="E35" s="178" t="s">
        <v>65</v>
      </c>
      <c r="F35" s="178"/>
      <c r="G35" s="178" t="s">
        <v>66</v>
      </c>
      <c r="H35" s="178"/>
      <c r="I35" s="178"/>
      <c r="J35" s="52"/>
      <c r="K35" s="53"/>
    </row>
    <row r="36" spans="2:11" x14ac:dyDescent="0.2">
      <c r="B36" s="54"/>
      <c r="C36" s="177"/>
      <c r="D36" s="177"/>
      <c r="E36" s="178" t="s">
        <v>67</v>
      </c>
      <c r="F36" s="178"/>
      <c r="G36" s="178" t="s">
        <v>68</v>
      </c>
      <c r="H36" s="178"/>
      <c r="I36" s="178"/>
      <c r="J36" s="52"/>
      <c r="K36" s="53"/>
    </row>
    <row r="37" spans="2:11" x14ac:dyDescent="0.2">
      <c r="B37" s="54"/>
      <c r="C37" s="177"/>
      <c r="D37" s="177"/>
      <c r="E37" s="178" t="s">
        <v>69</v>
      </c>
      <c r="F37" s="178"/>
      <c r="G37" s="178" t="s">
        <v>70</v>
      </c>
      <c r="H37" s="178"/>
      <c r="I37" s="178"/>
      <c r="J37" s="52"/>
      <c r="K37" s="53"/>
    </row>
    <row r="38" spans="2:11" x14ac:dyDescent="0.2">
      <c r="B38" s="54"/>
      <c r="C38" s="177"/>
      <c r="D38" s="177"/>
      <c r="E38" s="178"/>
      <c r="F38" s="178"/>
      <c r="G38" s="178"/>
      <c r="H38" s="178"/>
      <c r="I38" s="178"/>
      <c r="J38" s="52"/>
      <c r="K38" s="53"/>
    </row>
    <row r="39" spans="2:11" x14ac:dyDescent="0.2">
      <c r="B39" s="54"/>
      <c r="C39" s="177"/>
      <c r="D39" s="177"/>
      <c r="E39" s="178" t="s">
        <v>136</v>
      </c>
      <c r="F39" s="178"/>
      <c r="G39" s="178"/>
      <c r="H39" s="178"/>
      <c r="I39" s="178"/>
      <c r="J39" s="52"/>
      <c r="K39" s="53"/>
    </row>
    <row r="40" spans="2:11" x14ac:dyDescent="0.2">
      <c r="B40" s="54"/>
      <c r="C40" s="177"/>
      <c r="D40" s="177"/>
      <c r="E40" s="178" t="s">
        <v>71</v>
      </c>
      <c r="F40" s="178"/>
      <c r="G40" s="178"/>
      <c r="H40" s="178"/>
      <c r="I40" s="178"/>
      <c r="J40" s="52"/>
      <c r="K40" s="53"/>
    </row>
    <row r="41" spans="2:11" x14ac:dyDescent="0.2">
      <c r="B41" s="54"/>
      <c r="C41" s="177"/>
      <c r="D41" s="177"/>
      <c r="E41" s="178" t="s">
        <v>72</v>
      </c>
      <c r="F41" s="178"/>
      <c r="G41" s="178"/>
      <c r="H41" s="178"/>
      <c r="I41" s="178"/>
      <c r="J41" s="52"/>
      <c r="K41" s="53"/>
    </row>
    <row r="42" spans="2:11" x14ac:dyDescent="0.2">
      <c r="B42" s="54"/>
      <c r="C42" s="177"/>
      <c r="D42" s="177"/>
      <c r="E42" s="178"/>
      <c r="F42" s="178"/>
      <c r="G42" s="178"/>
      <c r="H42" s="178"/>
      <c r="I42" s="178"/>
      <c r="J42" s="52"/>
      <c r="K42" s="53"/>
    </row>
    <row r="43" spans="2:11" x14ac:dyDescent="0.2">
      <c r="B43" s="54"/>
      <c r="C43" s="13" t="s">
        <v>74</v>
      </c>
      <c r="D43" s="177"/>
      <c r="E43" s="178" t="s">
        <v>80</v>
      </c>
      <c r="F43" s="178"/>
      <c r="G43" s="178"/>
      <c r="H43" s="178"/>
      <c r="I43" s="178"/>
      <c r="J43" s="52"/>
      <c r="K43" s="53"/>
    </row>
    <row r="44" spans="2:11" x14ac:dyDescent="0.2">
      <c r="B44" s="54"/>
      <c r="C44" s="177"/>
      <c r="D44" s="177"/>
      <c r="E44" s="178" t="s">
        <v>81</v>
      </c>
      <c r="F44" s="178"/>
      <c r="G44" s="178"/>
      <c r="H44" s="178"/>
      <c r="I44" s="178"/>
      <c r="J44" s="52"/>
      <c r="K44" s="53"/>
    </row>
    <row r="45" spans="2:11" x14ac:dyDescent="0.2">
      <c r="B45" s="54"/>
      <c r="C45" s="177"/>
      <c r="D45" s="177"/>
      <c r="E45" s="178"/>
      <c r="F45" s="178"/>
      <c r="G45" s="178"/>
      <c r="H45" s="178"/>
      <c r="I45" s="178"/>
      <c r="J45" s="52"/>
      <c r="K45" s="53"/>
    </row>
    <row r="46" spans="2:11" x14ac:dyDescent="0.2">
      <c r="B46" s="54"/>
      <c r="C46" s="177"/>
      <c r="D46" s="177"/>
      <c r="E46" s="180" t="s">
        <v>63</v>
      </c>
      <c r="F46" s="178"/>
      <c r="G46" s="181" t="s">
        <v>64</v>
      </c>
      <c r="H46" s="178"/>
      <c r="I46" s="178"/>
      <c r="J46" s="52"/>
      <c r="K46" s="53"/>
    </row>
    <row r="47" spans="2:11" x14ac:dyDescent="0.2">
      <c r="B47" s="54"/>
      <c r="C47" s="177"/>
      <c r="D47" s="177"/>
      <c r="E47" s="178" t="s">
        <v>75</v>
      </c>
      <c r="F47" s="178"/>
      <c r="G47" s="178" t="s">
        <v>134</v>
      </c>
      <c r="H47" s="178"/>
      <c r="I47" s="178"/>
      <c r="J47" s="52"/>
      <c r="K47" s="53"/>
    </row>
    <row r="48" spans="2:11" x14ac:dyDescent="0.2">
      <c r="B48" s="54"/>
      <c r="C48" s="177"/>
      <c r="D48" s="177"/>
      <c r="E48" s="178" t="s">
        <v>67</v>
      </c>
      <c r="F48" s="178"/>
      <c r="G48" s="178" t="s">
        <v>68</v>
      </c>
      <c r="H48" s="178"/>
      <c r="I48" s="178"/>
      <c r="J48" s="52"/>
      <c r="K48" s="53"/>
    </row>
    <row r="49" spans="2:11" x14ac:dyDescent="0.2">
      <c r="B49" s="54"/>
      <c r="C49" s="177"/>
      <c r="D49" s="177"/>
      <c r="E49" s="178" t="s">
        <v>76</v>
      </c>
      <c r="F49" s="178"/>
      <c r="G49" s="178" t="s">
        <v>78</v>
      </c>
      <c r="H49" s="178"/>
      <c r="I49" s="178"/>
      <c r="J49" s="52"/>
      <c r="K49" s="53"/>
    </row>
    <row r="50" spans="2:11" x14ac:dyDescent="0.2">
      <c r="B50" s="54"/>
      <c r="C50" s="177"/>
      <c r="D50" s="177"/>
      <c r="E50" s="178" t="s">
        <v>77</v>
      </c>
      <c r="F50" s="178"/>
      <c r="G50" s="178" t="s">
        <v>79</v>
      </c>
      <c r="H50" s="178"/>
      <c r="I50" s="178"/>
      <c r="J50" s="52"/>
      <c r="K50" s="53"/>
    </row>
    <row r="51" spans="2:11" x14ac:dyDescent="0.2">
      <c r="B51" s="54"/>
      <c r="C51" s="177"/>
      <c r="D51" s="177"/>
      <c r="E51" s="178"/>
      <c r="F51" s="178"/>
      <c r="G51" s="178"/>
      <c r="H51" s="178"/>
      <c r="I51" s="178"/>
      <c r="J51" s="52"/>
      <c r="K51" s="53"/>
    </row>
    <row r="52" spans="2:11" x14ac:dyDescent="0.2">
      <c r="B52" s="54"/>
      <c r="C52" s="177"/>
      <c r="D52" s="177"/>
      <c r="E52" s="178" t="s">
        <v>136</v>
      </c>
      <c r="F52" s="178"/>
      <c r="G52" s="178"/>
      <c r="H52" s="178"/>
      <c r="I52" s="178"/>
      <c r="J52" s="52"/>
      <c r="K52" s="53"/>
    </row>
    <row r="53" spans="2:11" x14ac:dyDescent="0.2">
      <c r="B53" s="54"/>
      <c r="C53" s="177"/>
      <c r="D53" s="177"/>
      <c r="E53" s="178" t="s">
        <v>82</v>
      </c>
      <c r="F53" s="178"/>
      <c r="G53" s="178"/>
      <c r="H53" s="178"/>
      <c r="I53" s="178"/>
      <c r="J53" s="52"/>
      <c r="K53" s="53"/>
    </row>
    <row r="54" spans="2:11" x14ac:dyDescent="0.2">
      <c r="B54" s="54"/>
      <c r="C54" s="177"/>
      <c r="D54" s="177"/>
      <c r="E54" s="178" t="s">
        <v>83</v>
      </c>
      <c r="F54" s="178"/>
      <c r="G54" s="178"/>
      <c r="H54" s="178"/>
      <c r="I54" s="178"/>
      <c r="J54" s="52"/>
      <c r="K54" s="53"/>
    </row>
    <row r="55" spans="2:11" x14ac:dyDescent="0.2">
      <c r="B55" s="54"/>
      <c r="C55" s="177"/>
      <c r="D55" s="177"/>
      <c r="E55" s="178" t="s">
        <v>84</v>
      </c>
      <c r="F55" s="178"/>
      <c r="G55" s="178"/>
      <c r="H55" s="178"/>
      <c r="I55" s="178"/>
      <c r="J55" s="52"/>
      <c r="K55" s="53"/>
    </row>
    <row r="56" spans="2:11" x14ac:dyDescent="0.2">
      <c r="B56" s="54"/>
      <c r="C56" s="177"/>
      <c r="D56" s="177"/>
      <c r="E56" s="178" t="s">
        <v>85</v>
      </c>
      <c r="F56" s="178"/>
      <c r="G56" s="178"/>
      <c r="H56" s="178"/>
      <c r="I56" s="178"/>
      <c r="J56" s="52"/>
      <c r="K56" s="53"/>
    </row>
    <row r="57" spans="2:11" x14ac:dyDescent="0.2">
      <c r="B57" s="54"/>
      <c r="C57" s="177"/>
      <c r="D57" s="177"/>
      <c r="E57" s="178" t="s">
        <v>86</v>
      </c>
      <c r="F57" s="178"/>
      <c r="G57" s="178"/>
      <c r="H57" s="178"/>
      <c r="I57" s="178"/>
      <c r="J57" s="52"/>
      <c r="K57" s="53"/>
    </row>
    <row r="58" spans="2:11" x14ac:dyDescent="0.2">
      <c r="B58" s="54"/>
      <c r="C58" s="177"/>
      <c r="D58" s="177"/>
      <c r="E58" s="178"/>
      <c r="F58" s="178"/>
      <c r="G58" s="178"/>
      <c r="H58" s="178"/>
      <c r="I58" s="178"/>
      <c r="J58" s="52"/>
      <c r="K58" s="53"/>
    </row>
    <row r="59" spans="2:11" x14ac:dyDescent="0.2">
      <c r="B59" s="54"/>
      <c r="C59" s="13" t="s">
        <v>101</v>
      </c>
      <c r="D59" s="177"/>
      <c r="E59" s="178" t="s">
        <v>102</v>
      </c>
      <c r="F59" s="178"/>
      <c r="G59" s="178"/>
      <c r="H59" s="178"/>
      <c r="I59" s="178"/>
      <c r="J59" s="52"/>
      <c r="K59" s="53"/>
    </row>
    <row r="60" spans="2:11" x14ac:dyDescent="0.2">
      <c r="B60" s="54"/>
      <c r="C60" s="177"/>
      <c r="D60" s="177"/>
      <c r="E60" s="178"/>
      <c r="F60" s="178"/>
      <c r="G60" s="178"/>
      <c r="H60" s="178"/>
      <c r="I60" s="178"/>
      <c r="J60" s="52"/>
      <c r="K60" s="53"/>
    </row>
    <row r="61" spans="2:11" x14ac:dyDescent="0.2">
      <c r="B61" s="54"/>
      <c r="C61" s="177"/>
      <c r="D61" s="177"/>
      <c r="E61" s="180" t="s">
        <v>63</v>
      </c>
      <c r="F61" s="178"/>
      <c r="G61" s="181" t="s">
        <v>64</v>
      </c>
      <c r="H61" s="178"/>
      <c r="I61" s="178"/>
      <c r="J61" s="52"/>
      <c r="K61" s="53"/>
    </row>
    <row r="62" spans="2:11" x14ac:dyDescent="0.2">
      <c r="B62" s="54"/>
      <c r="C62" s="177"/>
      <c r="D62" s="177"/>
      <c r="E62" s="178" t="s">
        <v>103</v>
      </c>
      <c r="F62" s="178"/>
      <c r="G62" s="178" t="s">
        <v>108</v>
      </c>
      <c r="H62" s="178"/>
      <c r="I62" s="178"/>
      <c r="J62" s="52"/>
      <c r="K62" s="53"/>
    </row>
    <row r="63" spans="2:11" x14ac:dyDescent="0.2">
      <c r="B63" s="54"/>
      <c r="C63" s="177"/>
      <c r="D63" s="177"/>
      <c r="E63" s="178" t="s">
        <v>104</v>
      </c>
      <c r="F63" s="178"/>
      <c r="G63" s="178" t="s">
        <v>68</v>
      </c>
      <c r="H63" s="178"/>
      <c r="I63" s="178"/>
      <c r="J63" s="52"/>
      <c r="K63" s="53"/>
    </row>
    <row r="64" spans="2:11" x14ac:dyDescent="0.2">
      <c r="B64" s="54"/>
      <c r="C64" s="177"/>
      <c r="D64" s="177"/>
      <c r="E64" s="178" t="s">
        <v>105</v>
      </c>
      <c r="F64" s="178"/>
      <c r="G64" s="178" t="s">
        <v>109</v>
      </c>
      <c r="H64" s="178"/>
      <c r="I64" s="178"/>
      <c r="J64" s="52"/>
      <c r="K64" s="53"/>
    </row>
    <row r="65" spans="2:11" x14ac:dyDescent="0.2">
      <c r="B65" s="54"/>
      <c r="C65" s="177"/>
      <c r="D65" s="177"/>
      <c r="E65" s="178"/>
      <c r="F65" s="178"/>
      <c r="G65" s="178" t="s">
        <v>110</v>
      </c>
      <c r="H65" s="178"/>
      <c r="I65" s="178"/>
      <c r="J65" s="52"/>
      <c r="K65" s="53"/>
    </row>
    <row r="66" spans="2:11" x14ac:dyDescent="0.2">
      <c r="B66" s="54"/>
      <c r="C66" s="177"/>
      <c r="D66" s="177"/>
      <c r="E66" s="178" t="s">
        <v>106</v>
      </c>
      <c r="F66" s="178"/>
      <c r="G66" s="178" t="s">
        <v>113</v>
      </c>
      <c r="H66" s="178"/>
      <c r="I66" s="178"/>
      <c r="J66" s="52"/>
      <c r="K66" s="53"/>
    </row>
    <row r="67" spans="2:11" x14ac:dyDescent="0.2">
      <c r="B67" s="54"/>
      <c r="C67" s="177"/>
      <c r="D67" s="177"/>
      <c r="E67" s="178" t="s">
        <v>107</v>
      </c>
      <c r="F67" s="178"/>
      <c r="G67" s="178" t="s">
        <v>112</v>
      </c>
      <c r="H67" s="178"/>
      <c r="I67" s="178"/>
      <c r="J67" s="52"/>
      <c r="K67" s="53"/>
    </row>
    <row r="68" spans="2:11" x14ac:dyDescent="0.2">
      <c r="B68" s="54"/>
      <c r="C68" s="177"/>
      <c r="D68" s="177"/>
      <c r="E68" s="178"/>
      <c r="F68" s="178"/>
      <c r="G68" s="178" t="s">
        <v>111</v>
      </c>
      <c r="H68" s="178"/>
      <c r="I68" s="178"/>
      <c r="J68" s="52"/>
      <c r="K68" s="53"/>
    </row>
    <row r="69" spans="2:11" x14ac:dyDescent="0.2">
      <c r="B69" s="54"/>
      <c r="C69" s="177"/>
      <c r="D69" s="177"/>
      <c r="E69" s="178"/>
      <c r="F69" s="178"/>
      <c r="G69" s="178"/>
      <c r="H69" s="178"/>
      <c r="I69" s="178"/>
      <c r="J69" s="52"/>
      <c r="K69" s="53"/>
    </row>
    <row r="70" spans="2:11" x14ac:dyDescent="0.2">
      <c r="B70" s="54"/>
      <c r="C70" s="177"/>
      <c r="D70" s="177"/>
      <c r="E70" s="178" t="s">
        <v>137</v>
      </c>
      <c r="F70" s="178"/>
      <c r="G70" s="178"/>
      <c r="H70" s="178"/>
      <c r="I70" s="178"/>
      <c r="J70" s="52"/>
      <c r="K70" s="53"/>
    </row>
    <row r="71" spans="2:11" x14ac:dyDescent="0.2">
      <c r="B71" s="54"/>
      <c r="C71" s="177"/>
      <c r="D71" s="177"/>
      <c r="E71" s="178" t="s">
        <v>114</v>
      </c>
      <c r="F71" s="178"/>
      <c r="G71" s="178"/>
      <c r="H71" s="178"/>
      <c r="I71" s="178"/>
      <c r="J71" s="52"/>
      <c r="K71" s="53"/>
    </row>
    <row r="72" spans="2:11" x14ac:dyDescent="0.2">
      <c r="B72" s="54"/>
      <c r="C72" s="177"/>
      <c r="D72" s="177"/>
      <c r="E72" s="178" t="s">
        <v>115</v>
      </c>
      <c r="F72" s="178"/>
      <c r="G72" s="178"/>
      <c r="H72" s="178"/>
      <c r="I72" s="178"/>
      <c r="J72" s="52"/>
      <c r="K72" s="53"/>
    </row>
    <row r="73" spans="2:11" x14ac:dyDescent="0.2">
      <c r="B73" s="54"/>
      <c r="C73" s="177"/>
      <c r="D73" s="177"/>
      <c r="E73" s="178" t="s">
        <v>116</v>
      </c>
      <c r="F73" s="178"/>
      <c r="G73" s="178"/>
      <c r="H73" s="178"/>
      <c r="I73" s="178"/>
      <c r="J73" s="52"/>
      <c r="K73" s="53"/>
    </row>
    <row r="74" spans="2:11" x14ac:dyDescent="0.2">
      <c r="B74" s="54"/>
      <c r="C74" s="177"/>
      <c r="D74" s="177"/>
      <c r="E74" s="178" t="s">
        <v>117</v>
      </c>
      <c r="F74" s="178"/>
      <c r="G74" s="178"/>
      <c r="H74" s="178"/>
      <c r="I74" s="178"/>
      <c r="J74" s="52"/>
      <c r="K74" s="53"/>
    </row>
    <row r="75" spans="2:11" x14ac:dyDescent="0.2">
      <c r="B75" s="54"/>
      <c r="C75" s="177"/>
      <c r="D75" s="177"/>
      <c r="E75" s="178"/>
      <c r="F75" s="178"/>
      <c r="G75" s="178"/>
      <c r="H75" s="178"/>
      <c r="I75" s="178"/>
      <c r="J75" s="52"/>
      <c r="K75" s="53"/>
    </row>
    <row r="76" spans="2:11" x14ac:dyDescent="0.2">
      <c r="B76" s="54"/>
      <c r="C76" s="13" t="s">
        <v>26</v>
      </c>
      <c r="D76" s="177"/>
      <c r="E76" s="178" t="s">
        <v>53</v>
      </c>
      <c r="F76" s="178"/>
      <c r="G76" s="178"/>
      <c r="H76" s="178"/>
      <c r="I76" s="178"/>
      <c r="J76" s="52"/>
      <c r="K76" s="53"/>
    </row>
    <row r="77" spans="2:11" x14ac:dyDescent="0.2">
      <c r="B77" s="54"/>
      <c r="C77" s="177"/>
      <c r="D77" s="177"/>
      <c r="E77" s="178" t="s">
        <v>54</v>
      </c>
      <c r="F77" s="178"/>
      <c r="G77" s="178"/>
      <c r="H77" s="178"/>
      <c r="I77" s="178"/>
      <c r="J77" s="52"/>
      <c r="K77" s="53"/>
    </row>
    <row r="78" spans="2:11" x14ac:dyDescent="0.2">
      <c r="B78" s="54"/>
      <c r="C78" s="177"/>
      <c r="D78" s="177"/>
      <c r="E78" s="178" t="s">
        <v>55</v>
      </c>
      <c r="F78" s="178"/>
      <c r="G78" s="178"/>
      <c r="H78" s="178"/>
      <c r="I78" s="178"/>
      <c r="J78" s="52"/>
      <c r="K78" s="53"/>
    </row>
    <row r="79" spans="2:11" x14ac:dyDescent="0.2">
      <c r="B79" s="54"/>
      <c r="C79" s="177"/>
      <c r="D79" s="177"/>
      <c r="E79" s="178"/>
      <c r="F79" s="178"/>
      <c r="G79" s="178"/>
      <c r="H79" s="178"/>
      <c r="I79" s="178"/>
      <c r="J79" s="52"/>
      <c r="K79" s="53"/>
    </row>
    <row r="80" spans="2:11" x14ac:dyDescent="0.2">
      <c r="B80" s="54"/>
      <c r="C80" s="13" t="s">
        <v>29</v>
      </c>
      <c r="D80" s="177"/>
      <c r="E80" s="178" t="s">
        <v>56</v>
      </c>
      <c r="F80" s="178"/>
      <c r="G80" s="178"/>
      <c r="H80" s="178"/>
      <c r="I80" s="178"/>
      <c r="J80" s="52"/>
      <c r="K80" s="53"/>
    </row>
    <row r="81" spans="2:11" x14ac:dyDescent="0.2">
      <c r="B81" s="54"/>
      <c r="C81" s="177"/>
      <c r="D81" s="177"/>
      <c r="E81" s="178"/>
      <c r="F81" s="178"/>
      <c r="G81" s="178"/>
      <c r="H81" s="178"/>
      <c r="I81" s="178"/>
      <c r="J81" s="52"/>
      <c r="K81" s="53"/>
    </row>
    <row r="82" spans="2:11" x14ac:dyDescent="0.2">
      <c r="B82" s="54"/>
      <c r="C82" s="177"/>
      <c r="D82" s="177"/>
      <c r="E82" s="178" t="s">
        <v>57</v>
      </c>
      <c r="F82" s="178"/>
      <c r="G82" s="178"/>
      <c r="H82" s="178"/>
      <c r="I82" s="178"/>
      <c r="J82" s="52"/>
      <c r="K82" s="53"/>
    </row>
    <row r="83" spans="2:11" x14ac:dyDescent="0.2">
      <c r="B83" s="54"/>
      <c r="C83" s="177"/>
      <c r="D83" s="177"/>
      <c r="E83" s="178" t="s">
        <v>138</v>
      </c>
      <c r="F83" s="178"/>
      <c r="G83" s="178"/>
      <c r="H83" s="178"/>
      <c r="I83" s="178"/>
      <c r="J83" s="52"/>
      <c r="K83" s="53"/>
    </row>
    <row r="84" spans="2:11" x14ac:dyDescent="0.2">
      <c r="B84" s="54"/>
      <c r="C84" s="177"/>
      <c r="D84" s="177"/>
      <c r="E84" s="178" t="s">
        <v>58</v>
      </c>
      <c r="F84" s="178"/>
      <c r="G84" s="178"/>
      <c r="H84" s="178"/>
      <c r="I84" s="178"/>
      <c r="J84" s="52"/>
      <c r="K84" s="53"/>
    </row>
    <row r="85" spans="2:11" x14ac:dyDescent="0.2">
      <c r="B85" s="54"/>
      <c r="C85" s="177"/>
      <c r="D85" s="177"/>
      <c r="E85" s="178"/>
      <c r="F85" s="178"/>
      <c r="G85" s="178"/>
      <c r="H85" s="178"/>
      <c r="I85" s="178"/>
      <c r="J85" s="52"/>
      <c r="K85" s="53"/>
    </row>
    <row r="86" spans="2:11" x14ac:dyDescent="0.2">
      <c r="B86" s="54"/>
      <c r="C86" s="177"/>
      <c r="D86" s="177"/>
      <c r="E86" s="178"/>
      <c r="F86" s="178"/>
      <c r="G86" s="178"/>
      <c r="H86" s="178"/>
      <c r="I86" s="178"/>
      <c r="J86" s="52"/>
      <c r="K86" s="53"/>
    </row>
    <row r="87" spans="2:11" x14ac:dyDescent="0.2">
      <c r="B87" s="54"/>
      <c r="C87" s="177"/>
      <c r="D87" s="177"/>
      <c r="E87" s="178"/>
      <c r="F87" s="178"/>
      <c r="G87" s="178"/>
      <c r="H87" s="178"/>
      <c r="I87" s="178"/>
      <c r="J87" s="52"/>
      <c r="K87" s="53"/>
    </row>
    <row r="88" spans="2:11" x14ac:dyDescent="0.2">
      <c r="B88" s="139"/>
      <c r="C88" s="140"/>
      <c r="D88" s="140"/>
      <c r="E88" s="140"/>
      <c r="F88" s="140"/>
      <c r="G88" s="140"/>
      <c r="H88" s="140"/>
      <c r="I88" s="140"/>
      <c r="J88" s="141"/>
      <c r="K88" s="53"/>
    </row>
  </sheetData>
  <sheetProtection algorithmName="SHA-512" hashValue="XE5CV2niPnyGWfJ399zxw/YY8qADvcHtu5LukCWwZX4ulKKGH69DfpJBquyu9uag3YW7Oa32X2dfweNw38mV9A==" saltValue="+afRqxBCILwg7ZoExkLWYg==" spinCount="100000" sheet="1" objects="1" scenarios="1"/>
  <phoneticPr fontId="5" type="noConversion"/>
  <hyperlinks>
    <hyperlink ref="C1" location="Info!A19" display="nach oben" xr:uid="{00000000-0004-0000-0100-000000000000}"/>
    <hyperlink ref="C32" location="Geldanlage!A1" display="Geldanlage!A1" xr:uid="{00000000-0004-0000-0100-000001000000}"/>
    <hyperlink ref="C43" location="Tageszinsen!A1" display="Tageszinsen!A1" xr:uid="{00000000-0004-0000-0100-000002000000}"/>
    <hyperlink ref="C59" location="Verzugszinsen!A1" display="Verzugszinsen!A1" xr:uid="{00000000-0004-0000-0100-000003000000}"/>
    <hyperlink ref="C76" location="Info!A19" display="nach oben" xr:uid="{00000000-0004-0000-0100-000004000000}"/>
    <hyperlink ref="C80" location="N!A1" display="N!A1" xr:uid="{00000000-0004-0000-0100-000005000000}"/>
  </hyperlinks>
  <printOptions horizontalCentered="1"/>
  <pageMargins left="0.74803149606299213" right="0.74803149606299213" top="0.78740157480314965" bottom="0.78740157480314965" header="0.39370078740157483" footer="0.51181102362204722"/>
  <pageSetup paperSize="9" scale="95" orientation="portrait" blackAndWhite="1" horizontalDpi="300" verticalDpi="300" r:id="rId1"/>
  <headerFooter alignWithMargins="0">
    <oddHeader>&amp;C&amp;"Calibri,Standard"Dokumentation Seite &amp;P/&amp;N</oddHeader>
    <oddFooter xml:space="preserve">&amp;C&amp;"Calibri,Standard"© Auvista Software Verlag München </oddFooter>
  </headerFooter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showGridLines="0" showRowColHeaders="0" zoomScale="110" zoomScaleNormal="110" workbookViewId="0"/>
  </sheetViews>
  <sheetFormatPr baseColWidth="10" defaultRowHeight="12.75" x14ac:dyDescent="0.2"/>
  <cols>
    <col min="1" max="1" width="11.42578125" style="42"/>
    <col min="2" max="2" width="4.140625" style="42" customWidth="1"/>
    <col min="3" max="3" width="15.28515625" style="42" customWidth="1"/>
    <col min="4" max="4" width="7.7109375" style="42" customWidth="1"/>
    <col min="5" max="5" width="10.42578125" style="42" customWidth="1"/>
    <col min="6" max="6" width="3.28515625" style="42" customWidth="1"/>
    <col min="7" max="7" width="15.28515625" style="42" customWidth="1"/>
    <col min="8" max="8" width="16.140625" style="42" customWidth="1"/>
    <col min="9" max="9" width="10" style="42" customWidth="1"/>
    <col min="10" max="10" width="4.140625" style="42" customWidth="1"/>
    <col min="11" max="16384" width="11.42578125" style="42"/>
  </cols>
  <sheetData>
    <row r="1" spans="1:10" x14ac:dyDescent="0.2">
      <c r="A1" s="41" t="s">
        <v>119</v>
      </c>
      <c r="C1" s="13" t="s">
        <v>26</v>
      </c>
    </row>
    <row r="2" spans="1:10" ht="6" customHeight="1" x14ac:dyDescent="0.2">
      <c r="B2" s="162"/>
      <c r="C2" s="59"/>
      <c r="D2" s="59"/>
      <c r="E2" s="59"/>
      <c r="F2" s="59"/>
      <c r="G2" s="59"/>
      <c r="H2" s="59"/>
      <c r="I2" s="59"/>
      <c r="J2" s="60"/>
    </row>
    <row r="3" spans="1:10" ht="39" x14ac:dyDescent="0.6">
      <c r="B3" s="88"/>
      <c r="C3" s="125"/>
      <c r="D3" s="64"/>
      <c r="E3" s="64"/>
      <c r="F3" s="160" t="s">
        <v>124</v>
      </c>
      <c r="G3" s="64"/>
      <c r="H3" s="64"/>
      <c r="I3" s="64"/>
      <c r="J3" s="65"/>
    </row>
    <row r="4" spans="1:10" ht="6" customHeight="1" x14ac:dyDescent="0.3">
      <c r="B4" s="88"/>
      <c r="C4" s="125"/>
      <c r="D4" s="64"/>
      <c r="E4" s="64"/>
      <c r="F4" s="126"/>
      <c r="G4" s="64"/>
      <c r="H4" s="64"/>
      <c r="I4" s="64"/>
      <c r="J4" s="65"/>
    </row>
    <row r="5" spans="1:10" ht="22.5" x14ac:dyDescent="0.2">
      <c r="B5" s="61"/>
      <c r="C5" s="91" t="s">
        <v>1</v>
      </c>
      <c r="D5" s="90"/>
      <c r="E5" s="91" t="s">
        <v>2</v>
      </c>
      <c r="F5" s="98"/>
      <c r="G5" s="98" t="s">
        <v>3</v>
      </c>
      <c r="H5" s="64"/>
      <c r="I5" s="64"/>
      <c r="J5" s="65"/>
    </row>
    <row r="6" spans="1:10" x14ac:dyDescent="0.2">
      <c r="B6" s="61"/>
      <c r="C6" s="127">
        <v>30</v>
      </c>
      <c r="D6" s="64"/>
      <c r="E6" s="96">
        <v>3.5000000000000003E-2</v>
      </c>
      <c r="F6" s="122"/>
      <c r="G6" s="95">
        <v>10000</v>
      </c>
      <c r="H6" s="64"/>
      <c r="I6" s="128"/>
      <c r="J6" s="65"/>
    </row>
    <row r="7" spans="1:10" x14ac:dyDescent="0.2">
      <c r="B7" s="61"/>
      <c r="C7" s="64"/>
      <c r="D7" s="64"/>
      <c r="E7" s="64"/>
      <c r="F7" s="64"/>
      <c r="G7" s="64"/>
      <c r="H7" s="64"/>
      <c r="I7" s="64"/>
      <c r="J7" s="65"/>
    </row>
    <row r="8" spans="1:10" ht="22.5" x14ac:dyDescent="0.2">
      <c r="B8" s="61"/>
      <c r="C8" s="64"/>
      <c r="D8" s="64"/>
      <c r="E8" s="91" t="s">
        <v>4</v>
      </c>
      <c r="F8" s="129"/>
      <c r="G8" s="91" t="s">
        <v>5</v>
      </c>
      <c r="H8" s="130" t="s">
        <v>6</v>
      </c>
      <c r="I8" s="130" t="s">
        <v>7</v>
      </c>
      <c r="J8" s="102"/>
    </row>
    <row r="9" spans="1:10" ht="6" customHeight="1" x14ac:dyDescent="0.2">
      <c r="B9" s="61"/>
      <c r="C9" s="103"/>
      <c r="D9" s="103"/>
      <c r="E9" s="104"/>
      <c r="F9" s="131"/>
      <c r="G9" s="104"/>
      <c r="H9" s="105"/>
      <c r="I9" s="105"/>
      <c r="J9" s="102"/>
    </row>
    <row r="10" spans="1:10" ht="6" customHeight="1" x14ac:dyDescent="0.2">
      <c r="B10" s="61"/>
      <c r="C10" s="64"/>
      <c r="D10" s="64"/>
      <c r="E10" s="64"/>
      <c r="F10" s="106"/>
      <c r="G10" s="64"/>
      <c r="H10" s="106"/>
      <c r="I10" s="106"/>
      <c r="J10" s="107"/>
    </row>
    <row r="11" spans="1:10" ht="18" customHeight="1" x14ac:dyDescent="0.2">
      <c r="B11" s="61"/>
      <c r="C11" s="108" t="s">
        <v>8</v>
      </c>
      <c r="D11" s="109"/>
      <c r="E11" s="110">
        <f>IF(COUNTA($C$6,$E$6,$G$6)&lt;3,"",(((G11/$G$6)^(1/$C$6*12))-1))</f>
        <v>3.5566952945970565E-2</v>
      </c>
      <c r="F11" s="132"/>
      <c r="G11" s="133">
        <f>IF($C$6="","Monate angeben!",IF($E$6="","Zinssatz angeben!",IF($G$6="","Betrag angeben!",$G$6*(1+$E$6/12)^$C$6)))</f>
        <v>10913.032709301729</v>
      </c>
      <c r="H11" s="111">
        <f>IF(ISTEXT(G11),"",G11-$G$6)</f>
        <v>913.03270930172948</v>
      </c>
      <c r="I11" s="134">
        <f>IF($E$6="","",IF(ISTEXT(G11),"",G11/$G$6-1))</f>
        <v>9.1303270930172875E-2</v>
      </c>
      <c r="J11" s="113"/>
    </row>
    <row r="12" spans="1:10" ht="6" customHeight="1" x14ac:dyDescent="0.2">
      <c r="B12" s="61"/>
      <c r="C12" s="114"/>
      <c r="D12" s="103"/>
      <c r="E12" s="115"/>
      <c r="F12" s="135"/>
      <c r="G12" s="136"/>
      <c r="H12" s="117"/>
      <c r="I12" s="135"/>
      <c r="J12" s="113"/>
    </row>
    <row r="13" spans="1:10" ht="6" customHeight="1" x14ac:dyDescent="0.2">
      <c r="B13" s="61"/>
      <c r="C13" s="90"/>
      <c r="D13" s="64"/>
      <c r="E13" s="68"/>
      <c r="F13" s="137"/>
      <c r="G13" s="138"/>
      <c r="H13" s="106"/>
      <c r="I13" s="106"/>
      <c r="J13" s="113"/>
    </row>
    <row r="14" spans="1:10" ht="18" customHeight="1" x14ac:dyDescent="0.2">
      <c r="B14" s="61"/>
      <c r="C14" s="108" t="s">
        <v>9</v>
      </c>
      <c r="D14" s="109"/>
      <c r="E14" s="110">
        <f>IF(COUNTA($C$6,$E$6,$G$6)&lt;3,"",(((G14/$G$6)^(1/$C$6*12))-1))</f>
        <v>3.5462060549316776E-2</v>
      </c>
      <c r="F14" s="132"/>
      <c r="G14" s="133">
        <f>IF($C$6="","Monate angeben!",IF($E$6="","Zinssatz angeben!",IF($G$6="","Betrag angeben!",$G$6*(1+$E$6/4)^($C$6/3))))</f>
        <v>10910.269471264712</v>
      </c>
      <c r="H14" s="111">
        <f>IF(ISTEXT(G14),"",G14-$G$6)</f>
        <v>910.26947126471168</v>
      </c>
      <c r="I14" s="134">
        <f>IF($E$6="","",IF(ISTEXT(G14),"",G14/$G$6-1))</f>
        <v>9.1026947126471081E-2</v>
      </c>
      <c r="J14" s="121"/>
    </row>
    <row r="15" spans="1:10" ht="6" customHeight="1" x14ac:dyDescent="0.2">
      <c r="B15" s="61"/>
      <c r="C15" s="114"/>
      <c r="D15" s="103"/>
      <c r="E15" s="115"/>
      <c r="F15" s="135"/>
      <c r="G15" s="136"/>
      <c r="H15" s="117"/>
      <c r="I15" s="135"/>
      <c r="J15" s="113"/>
    </row>
    <row r="16" spans="1:10" ht="6" customHeight="1" x14ac:dyDescent="0.2">
      <c r="B16" s="61"/>
      <c r="C16" s="90"/>
      <c r="D16" s="64"/>
      <c r="E16" s="68"/>
      <c r="F16" s="137"/>
      <c r="G16" s="138"/>
      <c r="H16" s="106"/>
      <c r="I16" s="106"/>
      <c r="J16" s="113"/>
    </row>
    <row r="17" spans="2:10" ht="18" customHeight="1" x14ac:dyDescent="0.2">
      <c r="B17" s="61"/>
      <c r="C17" s="108" t="s">
        <v>10</v>
      </c>
      <c r="D17" s="109"/>
      <c r="E17" s="110">
        <f>IF(COUNTA($C$6,$E$6,$G$6)&lt;3,"",(((G17/$G$6)^(1/$C$6*12))-1))</f>
        <v>3.5306250000000095E-2</v>
      </c>
      <c r="F17" s="132"/>
      <c r="G17" s="133">
        <f>IF($C$6="","Monate angeben!",IF($E$6="","Zinssatz angeben!",IF($G$6="","Betrag angeben!",$G$6*(1+$E$6/2)^($C$6/6))))</f>
        <v>10906.165643366214</v>
      </c>
      <c r="H17" s="111">
        <f>IF(ISTEXT(G17),"",G17-$G$6)</f>
        <v>906.16564336621377</v>
      </c>
      <c r="I17" s="134">
        <f>IF($E$6="","",IF(ISTEXT(G17),"",G17/$G$6-1))</f>
        <v>9.0616564336621463E-2</v>
      </c>
      <c r="J17" s="121"/>
    </row>
    <row r="18" spans="2:10" ht="6" customHeight="1" x14ac:dyDescent="0.2">
      <c r="B18" s="61"/>
      <c r="C18" s="114"/>
      <c r="D18" s="103"/>
      <c r="E18" s="115"/>
      <c r="F18" s="135"/>
      <c r="G18" s="136"/>
      <c r="H18" s="117"/>
      <c r="I18" s="135"/>
      <c r="J18" s="113"/>
    </row>
    <row r="19" spans="2:10" ht="6" customHeight="1" x14ac:dyDescent="0.2">
      <c r="B19" s="61"/>
      <c r="C19" s="90"/>
      <c r="D19" s="64"/>
      <c r="E19" s="68"/>
      <c r="F19" s="137"/>
      <c r="G19" s="138"/>
      <c r="H19" s="106"/>
      <c r="I19" s="106"/>
      <c r="J19" s="113"/>
    </row>
    <row r="20" spans="2:10" ht="18" customHeight="1" x14ac:dyDescent="0.2">
      <c r="B20" s="61"/>
      <c r="C20" s="108" t="s">
        <v>11</v>
      </c>
      <c r="D20" s="109"/>
      <c r="E20" s="110">
        <f>IF(COUNTA($C$6,$E$6,$G$6)&lt;3,"",(((G20/$G$6)^(1/$C$6*12))-1))</f>
        <v>3.499999999999992E-2</v>
      </c>
      <c r="F20" s="132"/>
      <c r="G20" s="133">
        <f>IF($C$6="","Monate angeben!",IF($E$6="","Zinssatz angeben!",IF($G$6="","Betrag angeben!",$G$6*(1+$E$6)^($C$6/12))))</f>
        <v>10898.102154260045</v>
      </c>
      <c r="H20" s="111">
        <f>IF(ISTEXT(G20),"",G20-$G$6)</f>
        <v>898.1021542600447</v>
      </c>
      <c r="I20" s="134">
        <f>IF($E$6="","",IF(ISTEXT(G20),"",G20/$G$6-1))</f>
        <v>8.9810215426004536E-2</v>
      </c>
      <c r="J20" s="121"/>
    </row>
    <row r="21" spans="2:10" ht="6" customHeight="1" x14ac:dyDescent="0.2">
      <c r="B21" s="61"/>
      <c r="C21" s="114"/>
      <c r="D21" s="103"/>
      <c r="E21" s="115"/>
      <c r="F21" s="135"/>
      <c r="G21" s="136"/>
      <c r="H21" s="117"/>
      <c r="I21" s="135"/>
      <c r="J21" s="121"/>
    </row>
    <row r="22" spans="2:10" ht="6" customHeight="1" x14ac:dyDescent="0.2">
      <c r="B22" s="61"/>
      <c r="C22" s="90"/>
      <c r="D22" s="64"/>
      <c r="E22" s="68"/>
      <c r="F22" s="137"/>
      <c r="G22" s="68"/>
      <c r="H22" s="137"/>
      <c r="I22" s="106"/>
      <c r="J22" s="65"/>
    </row>
    <row r="23" spans="2:10" ht="18" customHeight="1" x14ac:dyDescent="0.2">
      <c r="B23" s="61"/>
      <c r="C23" s="108" t="s">
        <v>12</v>
      </c>
      <c r="D23" s="109"/>
      <c r="E23" s="110">
        <f>IF(COUNTA($C$6,$E$6,$G$6)&lt;3,"",(((G23/$G$6)^(1/$C$6*12))-1))</f>
        <v>3.4121830477989556E-2</v>
      </c>
      <c r="F23" s="132"/>
      <c r="G23" s="133">
        <f>IF($C$6="","Monate angeben!",IF($E$6="","Zinssatz angeben!",IF($G$6="","Betrag angeben!",$G$6+$G$6*$E$6*$C$6/12)))</f>
        <v>10875</v>
      </c>
      <c r="H23" s="111">
        <f>IF(ISTEXT(G23),"",G23-$G$6)</f>
        <v>875</v>
      </c>
      <c r="I23" s="134">
        <f>IF($E$6="","",IF(ISTEXT(H23),"",G23/$G$6-1))</f>
        <v>8.7499999999999911E-2</v>
      </c>
      <c r="J23" s="65"/>
    </row>
    <row r="24" spans="2:10" ht="6" customHeight="1" x14ac:dyDescent="0.2">
      <c r="B24" s="61"/>
      <c r="C24" s="64"/>
      <c r="D24" s="64"/>
      <c r="E24" s="64"/>
      <c r="F24" s="106"/>
      <c r="G24" s="64"/>
      <c r="H24" s="106"/>
      <c r="I24" s="106"/>
      <c r="J24" s="65"/>
    </row>
    <row r="25" spans="2:10" x14ac:dyDescent="0.2">
      <c r="B25" s="61"/>
      <c r="C25" s="64"/>
      <c r="D25" s="64"/>
      <c r="E25" s="64"/>
      <c r="F25" s="64"/>
      <c r="G25" s="64"/>
      <c r="H25" s="64"/>
      <c r="I25" s="64"/>
      <c r="J25" s="65"/>
    </row>
    <row r="26" spans="2:10" x14ac:dyDescent="0.2">
      <c r="B26" s="81"/>
      <c r="C26" s="124" t="s">
        <v>73</v>
      </c>
      <c r="D26" s="86"/>
      <c r="E26" s="86"/>
      <c r="F26" s="86"/>
      <c r="G26" s="86"/>
      <c r="H26" s="86"/>
      <c r="I26" s="86"/>
      <c r="J26" s="87"/>
    </row>
  </sheetData>
  <sheetProtection algorithmName="SHA-512" hashValue="hb/xalPAPWY1nC60ryolcHKZcW96shxf3KVVmZzlH8PJVxFxoeM2blcOOAnwfBH9OxH3aG6CQltm3CeU4S/zKQ==" saltValue="oS2ZIp1BLcK4Rpeb9FqNDg==" spinCount="100000" sheet="1" objects="1" scenarios="1"/>
  <phoneticPr fontId="5" type="noConversion"/>
  <hyperlinks>
    <hyperlink ref="C1" location="Info!A19" display="nach oben" xr:uid="{00000000-0004-0000-0200-000000000000}"/>
  </hyperlinks>
  <printOptions horizontalCentered="1"/>
  <pageMargins left="0.74803149606299213" right="0.74803149606299213" top="0.98425196850393704" bottom="0.78740157480314965" header="0.39370078740157483" footer="0.51181102362204722"/>
  <pageSetup paperSize="9" scale="120" orientation="landscape" blackAndWhite="1" horizontalDpi="300" verticalDpi="300" r:id="rId1"/>
  <headerFooter alignWithMargins="0">
    <oddFooter>&amp;C&amp;"-,Standard"&amp;8&amp;F   © Auvista Verlag München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showGridLines="0" showRowColHeaders="0" zoomScale="110" zoomScaleNormal="110" workbookViewId="0"/>
  </sheetViews>
  <sheetFormatPr baseColWidth="10" defaultRowHeight="12.75" x14ac:dyDescent="0.2"/>
  <cols>
    <col min="1" max="1" width="11.42578125" style="53"/>
    <col min="2" max="2" width="2.7109375" style="53" customWidth="1"/>
    <col min="3" max="3" width="15.28515625" style="53" customWidth="1"/>
    <col min="4" max="4" width="7.7109375" style="53" customWidth="1"/>
    <col min="5" max="5" width="9.7109375" style="53" customWidth="1"/>
    <col min="6" max="7" width="12.7109375" style="53" customWidth="1"/>
    <col min="8" max="8" width="14.7109375" style="53" customWidth="1"/>
    <col min="9" max="9" width="12.7109375" style="53" customWidth="1"/>
    <col min="10" max="10" width="13.7109375" style="53" customWidth="1"/>
    <col min="11" max="11" width="4.140625" style="53" customWidth="1"/>
    <col min="12" max="16384" width="11.42578125" style="53"/>
  </cols>
  <sheetData>
    <row r="1" spans="1:11" x14ac:dyDescent="0.2">
      <c r="A1" s="41" t="s">
        <v>119</v>
      </c>
      <c r="C1" s="13" t="s">
        <v>26</v>
      </c>
    </row>
    <row r="2" spans="1:11" ht="6" customHeight="1" x14ac:dyDescent="0.2">
      <c r="B2" s="162"/>
      <c r="C2" s="59"/>
      <c r="D2" s="59"/>
      <c r="E2" s="59"/>
      <c r="F2" s="59"/>
      <c r="G2" s="59"/>
      <c r="H2" s="59"/>
      <c r="I2" s="59"/>
      <c r="J2" s="59"/>
      <c r="K2" s="60"/>
    </row>
    <row r="3" spans="1:11" ht="39" x14ac:dyDescent="0.6">
      <c r="B3" s="88"/>
      <c r="C3" s="64"/>
      <c r="D3" s="89"/>
      <c r="E3" s="64"/>
      <c r="F3" s="160" t="s">
        <v>74</v>
      </c>
      <c r="G3" s="64"/>
      <c r="H3" s="64"/>
      <c r="I3" s="64"/>
      <c r="J3" s="64"/>
      <c r="K3" s="65"/>
    </row>
    <row r="4" spans="1:11" ht="6" customHeight="1" x14ac:dyDescent="0.2">
      <c r="B4" s="88"/>
      <c r="C4" s="64"/>
      <c r="D4" s="64"/>
      <c r="E4" s="64"/>
      <c r="F4" s="64"/>
      <c r="G4" s="64"/>
      <c r="H4" s="64"/>
      <c r="I4" s="64"/>
      <c r="J4" s="64"/>
      <c r="K4" s="65"/>
    </row>
    <row r="5" spans="1:11" x14ac:dyDescent="0.2">
      <c r="B5" s="61"/>
      <c r="C5" s="64"/>
      <c r="D5" s="90"/>
      <c r="E5" s="91" t="s">
        <v>14</v>
      </c>
      <c r="F5" s="92" t="str">
        <f>IF((G7-G6)&gt;360,"Achtung! Die Datei berechnet maximal ein Jahr!","")</f>
        <v/>
      </c>
      <c r="G5" s="64"/>
      <c r="H5" s="64"/>
      <c r="I5" s="64"/>
      <c r="J5" s="91" t="s">
        <v>19</v>
      </c>
      <c r="K5" s="65"/>
    </row>
    <row r="6" spans="1:11" x14ac:dyDescent="0.2">
      <c r="B6" s="61"/>
      <c r="C6" s="68" t="s">
        <v>15</v>
      </c>
      <c r="D6" s="90"/>
      <c r="E6" s="91" t="s">
        <v>13</v>
      </c>
      <c r="F6" s="93" t="s">
        <v>20</v>
      </c>
      <c r="G6" s="94">
        <v>46204</v>
      </c>
      <c r="H6" s="64"/>
      <c r="I6" s="64"/>
      <c r="J6" s="91" t="s">
        <v>18</v>
      </c>
      <c r="K6" s="65"/>
    </row>
    <row r="7" spans="1:11" x14ac:dyDescent="0.2">
      <c r="B7" s="61"/>
      <c r="C7" s="95">
        <v>100000</v>
      </c>
      <c r="D7" s="64"/>
      <c r="E7" s="96">
        <v>0.04</v>
      </c>
      <c r="F7" s="93" t="s">
        <v>16</v>
      </c>
      <c r="G7" s="97">
        <v>46235</v>
      </c>
      <c r="H7" s="64"/>
      <c r="I7" s="64"/>
      <c r="J7" s="98">
        <v>12</v>
      </c>
      <c r="K7" s="65"/>
    </row>
    <row r="8" spans="1:11" x14ac:dyDescent="0.2">
      <c r="B8" s="61"/>
      <c r="C8" s="64"/>
      <c r="D8" s="64"/>
      <c r="E8" s="64"/>
      <c r="F8" s="93" t="str">
        <f>IF(OR(G6="",G7=""),"","Anzahl:")</f>
        <v>Anzahl:</v>
      </c>
      <c r="G8" s="99" t="str">
        <f>IF(OR(G6="",G7=""),"",CONCATENATE("= ",G7-G6," Tage"))</f>
        <v>= 31 Tage</v>
      </c>
      <c r="H8" s="64"/>
      <c r="I8" s="64"/>
      <c r="J8" s="64"/>
      <c r="K8" s="65"/>
    </row>
    <row r="9" spans="1:11" x14ac:dyDescent="0.2">
      <c r="B9" s="61"/>
      <c r="C9" s="64"/>
      <c r="D9" s="64"/>
      <c r="E9" s="64"/>
      <c r="F9" s="93"/>
      <c r="G9" s="99"/>
      <c r="H9" s="64"/>
      <c r="I9" s="64"/>
      <c r="J9" s="64"/>
      <c r="K9" s="65"/>
    </row>
    <row r="10" spans="1:11" ht="33.75" x14ac:dyDescent="0.2">
      <c r="B10" s="61"/>
      <c r="C10" s="64"/>
      <c r="D10" s="64"/>
      <c r="E10" s="100" t="s">
        <v>23</v>
      </c>
      <c r="F10" s="101" t="s">
        <v>21</v>
      </c>
      <c r="G10" s="101" t="s">
        <v>22</v>
      </c>
      <c r="H10" s="101" t="s">
        <v>17</v>
      </c>
      <c r="I10" s="101" t="s">
        <v>91</v>
      </c>
      <c r="J10" s="101" t="s">
        <v>24</v>
      </c>
      <c r="K10" s="102"/>
    </row>
    <row r="11" spans="1:11" x14ac:dyDescent="0.2">
      <c r="B11" s="61"/>
      <c r="C11" s="103"/>
      <c r="D11" s="103"/>
      <c r="E11" s="104"/>
      <c r="F11" s="105"/>
      <c r="G11" s="105"/>
      <c r="H11" s="105"/>
      <c r="I11" s="155" t="s">
        <v>90</v>
      </c>
      <c r="J11" s="105"/>
      <c r="K11" s="102"/>
    </row>
    <row r="12" spans="1:11" x14ac:dyDescent="0.2">
      <c r="B12" s="61"/>
      <c r="C12" s="64"/>
      <c r="D12" s="64"/>
      <c r="E12" s="64"/>
      <c r="F12" s="106"/>
      <c r="G12" s="106"/>
      <c r="H12" s="106"/>
      <c r="I12" s="106"/>
      <c r="J12" s="106"/>
      <c r="K12" s="107"/>
    </row>
    <row r="13" spans="1:11" x14ac:dyDescent="0.2">
      <c r="B13" s="61"/>
      <c r="C13" s="108" t="s">
        <v>8</v>
      </c>
      <c r="D13" s="109"/>
      <c r="E13" s="110">
        <f>IF(COUNTA($J$7,$E$7,$C$7)&lt;3,"",(((J13/$C$7)^(1/$J$7*12))-1))</f>
        <v>4.0741542919790819E-2</v>
      </c>
      <c r="F13" s="111">
        <f>IF(ISTEXT(J13),"",I13/360)</f>
        <v>11.317095255497447</v>
      </c>
      <c r="G13" s="111">
        <f>IF(ISTEXT(J13),"",IF((G$7-G$6)&gt;360,F13*360,F13*(G$7-G$6)))</f>
        <v>350.82995292042085</v>
      </c>
      <c r="H13" s="111">
        <f>IF(ISTEXT(J13),"",C$7+G13)</f>
        <v>100350.82995292042</v>
      </c>
      <c r="I13" s="111">
        <f>IF(ISTEXT(J13),"",J13-$C$7)</f>
        <v>4074.1542919790809</v>
      </c>
      <c r="J13" s="112">
        <f>IF($J$7="","Monate angeben!",IF($E$7="","Zinssatz angeben!",IF($C$7="","Betrag angeben!",$C$7*(1+$E$7/12)^$J$7)))</f>
        <v>104074.15429197908</v>
      </c>
      <c r="K13" s="113"/>
    </row>
    <row r="14" spans="1:11" x14ac:dyDescent="0.2">
      <c r="B14" s="61"/>
      <c r="C14" s="114"/>
      <c r="D14" s="103"/>
      <c r="E14" s="115"/>
      <c r="F14" s="116"/>
      <c r="G14" s="117"/>
      <c r="H14" s="117"/>
      <c r="I14" s="156">
        <f>IF(ISTEXT(J13),"",I13/12)</f>
        <v>339.51285766492339</v>
      </c>
      <c r="J14" s="118"/>
      <c r="K14" s="113"/>
    </row>
    <row r="15" spans="1:11" x14ac:dyDescent="0.2">
      <c r="B15" s="61"/>
      <c r="C15" s="90"/>
      <c r="D15" s="64"/>
      <c r="E15" s="68"/>
      <c r="F15" s="119"/>
      <c r="G15" s="106"/>
      <c r="H15" s="106"/>
      <c r="I15" s="106"/>
      <c r="J15" s="120"/>
      <c r="K15" s="113"/>
    </row>
    <row r="16" spans="1:11" x14ac:dyDescent="0.2">
      <c r="B16" s="61"/>
      <c r="C16" s="108" t="s">
        <v>9</v>
      </c>
      <c r="D16" s="109"/>
      <c r="E16" s="110">
        <f>IF(COUNTA($J$7,$E$7,$C$7)&lt;3,"",(((J16/$C$7)^(1/$J$7*12))-1))</f>
        <v>4.0604010000000024E-2</v>
      </c>
      <c r="F16" s="111">
        <f>IF(ISTEXT(J16),"",I16/360)</f>
        <v>11.278891666666661</v>
      </c>
      <c r="G16" s="111">
        <f>IF(ISTEXT(J16),"",IF((G$7-G$6)&gt;360,F16*360,F16*(G$7-G$6)))</f>
        <v>349.64564166666651</v>
      </c>
      <c r="H16" s="111">
        <f>IF(ISTEXT(J16),"",C$7+G16)</f>
        <v>100349.64564166666</v>
      </c>
      <c r="I16" s="111">
        <f>IF(ISTEXT(J16),"",J16-$C$7)</f>
        <v>4060.400999999998</v>
      </c>
      <c r="J16" s="112">
        <f>IF($J$7="","Monate angeben!",IF($E$7="","Zinssatz angeben!",IF($C$7="","Betrag angeben!",$C$7*(1+$E$7/4)^($J$7/3))))</f>
        <v>104060.401</v>
      </c>
      <c r="K16" s="121"/>
    </row>
    <row r="17" spans="2:11" x14ac:dyDescent="0.2">
      <c r="B17" s="61"/>
      <c r="C17" s="114"/>
      <c r="D17" s="103"/>
      <c r="E17" s="115"/>
      <c r="F17" s="116"/>
      <c r="G17" s="117"/>
      <c r="H17" s="117"/>
      <c r="I17" s="156">
        <f>IF(ISTEXT(J16),"",I16/12)</f>
        <v>338.36674999999985</v>
      </c>
      <c r="J17" s="118"/>
      <c r="K17" s="113"/>
    </row>
    <row r="18" spans="2:11" x14ac:dyDescent="0.2">
      <c r="B18" s="61"/>
      <c r="C18" s="90"/>
      <c r="D18" s="64"/>
      <c r="E18" s="68"/>
      <c r="F18" s="119"/>
      <c r="G18" s="106"/>
      <c r="H18" s="106"/>
      <c r="I18" s="106"/>
      <c r="J18" s="120"/>
      <c r="K18" s="113"/>
    </row>
    <row r="19" spans="2:11" x14ac:dyDescent="0.2">
      <c r="B19" s="61"/>
      <c r="C19" s="108" t="s">
        <v>10</v>
      </c>
      <c r="D19" s="109"/>
      <c r="E19" s="110">
        <f>IF(COUNTA($J$7,$E$7,$C$7)&lt;3,"",(((J19/$C$7)^(1/$J$7*12))-1))</f>
        <v>4.0399999999999991E-2</v>
      </c>
      <c r="F19" s="111">
        <f>IF(ISTEXT(J19),"",I19/360)</f>
        <v>11.222222222222221</v>
      </c>
      <c r="G19" s="111">
        <f>IF(ISTEXT(J19),"",IF((G$7-G$6)&gt;360,F19*360,F19*(G$7-G$6)))</f>
        <v>347.88888888888886</v>
      </c>
      <c r="H19" s="111">
        <f>IF(ISTEXT(J19),"",C$7+G19)</f>
        <v>100347.88888888889</v>
      </c>
      <c r="I19" s="111">
        <f>IF(ISTEXT(J19),"",J19-$C$7)</f>
        <v>4040</v>
      </c>
      <c r="J19" s="112">
        <f>IF($J$7="","Monate angeben!",IF($E$7="","Zinssatz angeben!",IF($C$7="","Betrag angeben!",$C$7*(1+$E$7/2)^($J$7/6))))</f>
        <v>104040</v>
      </c>
      <c r="K19" s="121"/>
    </row>
    <row r="20" spans="2:11" x14ac:dyDescent="0.2">
      <c r="B20" s="61"/>
      <c r="C20" s="114"/>
      <c r="D20" s="103"/>
      <c r="E20" s="115"/>
      <c r="F20" s="116"/>
      <c r="G20" s="117"/>
      <c r="H20" s="117"/>
      <c r="I20" s="156">
        <f>IF(ISTEXT(J19),"",I19/12)</f>
        <v>336.66666666666669</v>
      </c>
      <c r="J20" s="118"/>
      <c r="K20" s="113"/>
    </row>
    <row r="21" spans="2:11" x14ac:dyDescent="0.2">
      <c r="B21" s="61"/>
      <c r="C21" s="90"/>
      <c r="D21" s="64"/>
      <c r="E21" s="68"/>
      <c r="F21" s="119"/>
      <c r="G21" s="106"/>
      <c r="H21" s="106"/>
      <c r="I21" s="106"/>
      <c r="J21" s="120"/>
      <c r="K21" s="113"/>
    </row>
    <row r="22" spans="2:11" x14ac:dyDescent="0.2">
      <c r="B22" s="61"/>
      <c r="C22" s="108" t="s">
        <v>11</v>
      </c>
      <c r="D22" s="109"/>
      <c r="E22" s="110">
        <f>IF(COUNTA($J$7,$E$7,$C$7)&lt;3,"",(((J22/$C$7)^(1/$J$7*12))-1))</f>
        <v>4.0000000000000036E-2</v>
      </c>
      <c r="F22" s="111">
        <f>IF(ISTEXT(J22),"",I22/360)</f>
        <v>11.111111111111111</v>
      </c>
      <c r="G22" s="111">
        <f>IF(ISTEXT(J22),"",IF((G$7-G$6)&gt;360,F22*360,F22*(G$7-G$6)))</f>
        <v>344.44444444444446</v>
      </c>
      <c r="H22" s="111">
        <f>IF(ISTEXT(J22),"",C$7+G22)</f>
        <v>100344.44444444444</v>
      </c>
      <c r="I22" s="111">
        <f>IF(ISTEXT(J22),"",J22-$C$7)</f>
        <v>4000</v>
      </c>
      <c r="J22" s="112">
        <f>IF($J$7="","Monate angeben!",IF($E$7="","Zinssatz angeben!",IF($C$7="","Betrag angeben!",$C$7*(1+$E$7)^($J$7/12))))</f>
        <v>104000</v>
      </c>
      <c r="K22" s="121"/>
    </row>
    <row r="23" spans="2:11" x14ac:dyDescent="0.2">
      <c r="B23" s="61"/>
      <c r="C23" s="90"/>
      <c r="D23" s="64"/>
      <c r="E23" s="122"/>
      <c r="F23" s="123"/>
      <c r="G23" s="123"/>
      <c r="H23" s="123"/>
      <c r="I23" s="157">
        <f>IF(ISTEXT(J22),"",I22/12)</f>
        <v>333.33333333333331</v>
      </c>
      <c r="J23" s="120"/>
      <c r="K23" s="121"/>
    </row>
    <row r="24" spans="2:11" x14ac:dyDescent="0.2">
      <c r="B24" s="61"/>
      <c r="C24" s="64"/>
      <c r="D24" s="64"/>
      <c r="E24" s="64"/>
      <c r="F24" s="64"/>
      <c r="G24" s="64"/>
      <c r="H24" s="64"/>
      <c r="I24" s="64"/>
      <c r="J24" s="64"/>
      <c r="K24" s="65"/>
    </row>
    <row r="25" spans="2:11" x14ac:dyDescent="0.2">
      <c r="B25" s="61"/>
      <c r="C25" s="64"/>
      <c r="D25" s="64"/>
      <c r="E25" s="64"/>
      <c r="F25" s="64"/>
      <c r="G25" s="64"/>
      <c r="H25" s="64"/>
      <c r="I25" s="64"/>
      <c r="J25" s="64"/>
      <c r="K25" s="65"/>
    </row>
    <row r="26" spans="2:11" x14ac:dyDescent="0.2">
      <c r="B26" s="81"/>
      <c r="C26" s="124" t="s">
        <v>73</v>
      </c>
      <c r="D26" s="86"/>
      <c r="E26" s="86"/>
      <c r="F26" s="86"/>
      <c r="G26" s="86"/>
      <c r="H26" s="86"/>
      <c r="I26" s="86"/>
      <c r="J26" s="86"/>
      <c r="K26" s="87"/>
    </row>
  </sheetData>
  <sheetProtection algorithmName="SHA-512" hashValue="2sindEVBy8GlJCE7vCtEqpfL5bJKUDDeTzJ+dfBzwDkbbIqjhKrkbRJiQdisg5hZ3kJFIuMAEw69jB3pK/vuew==" saltValue="cd6ZC9EBsIc67tr7wYQKLw==" spinCount="100000" sheet="1" objects="1" scenarios="1"/>
  <phoneticPr fontId="5" type="noConversion"/>
  <hyperlinks>
    <hyperlink ref="C1" location="Info!A19" display="nach oben" xr:uid="{00000000-0004-0000-0300-000000000000}"/>
  </hyperlinks>
  <printOptions horizontalCentered="1"/>
  <pageMargins left="0.74803149606299213" right="0.74803149606299213" top="0.98425196850393704" bottom="0.78740157480314965" header="0.39370078740157483" footer="0.51181102362204722"/>
  <pageSetup paperSize="9" scale="120" orientation="landscape" blackAndWhite="1" horizontalDpi="300" verticalDpi="300" r:id="rId1"/>
  <headerFooter alignWithMargins="0">
    <oddFooter>&amp;C&amp;"-,Standard"&amp;8&amp;F   © Auvista Verlag München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showGridLines="0" showRowColHeaders="0" zoomScale="110" workbookViewId="0"/>
  </sheetViews>
  <sheetFormatPr baseColWidth="10" defaultRowHeight="12.75" x14ac:dyDescent="0.2"/>
  <cols>
    <col min="1" max="1" width="11.42578125" style="53"/>
    <col min="2" max="2" width="3.7109375" style="53" customWidth="1"/>
    <col min="3" max="3" width="23.5703125" style="55" bestFit="1" customWidth="1"/>
    <col min="4" max="4" width="18.7109375" style="56" customWidth="1"/>
    <col min="5" max="5" width="5.7109375" style="53" customWidth="1"/>
    <col min="6" max="9" width="8.7109375" style="53" customWidth="1"/>
    <col min="10" max="10" width="15.7109375" style="53" customWidth="1"/>
    <col min="11" max="16384" width="11.42578125" style="53"/>
  </cols>
  <sheetData>
    <row r="1" spans="1:10" x14ac:dyDescent="0.2">
      <c r="A1" s="41" t="s">
        <v>119</v>
      </c>
      <c r="C1" s="13" t="s">
        <v>26</v>
      </c>
    </row>
    <row r="2" spans="1:10" ht="6" customHeight="1" x14ac:dyDescent="0.25">
      <c r="B2" s="163"/>
      <c r="C2" s="57"/>
      <c r="D2" s="58"/>
      <c r="E2" s="164"/>
      <c r="F2" s="59"/>
      <c r="G2" s="59"/>
      <c r="H2" s="59"/>
      <c r="I2" s="59"/>
      <c r="J2" s="60"/>
    </row>
    <row r="3" spans="1:10" ht="35.1" customHeight="1" x14ac:dyDescent="0.6">
      <c r="B3" s="61"/>
      <c r="C3" s="62"/>
      <c r="D3" s="63"/>
      <c r="E3" s="66" t="s">
        <v>101</v>
      </c>
      <c r="F3" s="64"/>
      <c r="G3" s="64"/>
      <c r="H3" s="64"/>
      <c r="I3" s="64"/>
      <c r="J3" s="65"/>
    </row>
    <row r="4" spans="1:10" x14ac:dyDescent="0.2">
      <c r="B4" s="61"/>
      <c r="C4" s="67"/>
      <c r="D4" s="68" t="s">
        <v>92</v>
      </c>
      <c r="E4" s="64"/>
      <c r="F4" s="64" t="s">
        <v>93</v>
      </c>
      <c r="G4" s="64"/>
      <c r="H4" s="64"/>
      <c r="I4" s="64"/>
      <c r="J4" s="65"/>
    </row>
    <row r="5" spans="1:10" x14ac:dyDescent="0.2">
      <c r="B5" s="61"/>
      <c r="C5" s="67"/>
      <c r="D5" s="68" t="s">
        <v>94</v>
      </c>
      <c r="E5" s="64"/>
      <c r="F5" s="64"/>
      <c r="G5" s="64"/>
      <c r="H5" s="64"/>
      <c r="I5" s="64"/>
      <c r="J5" s="65"/>
    </row>
    <row r="6" spans="1:10" x14ac:dyDescent="0.2">
      <c r="B6" s="61"/>
      <c r="C6" s="67" t="s">
        <v>95</v>
      </c>
      <c r="D6" s="69">
        <f ca="1">TODAY()-100</f>
        <v>46103</v>
      </c>
      <c r="E6" s="64"/>
      <c r="F6" s="70" t="str">
        <f ca="1">IF(F12="","","bei 360 Tagen/Jahr")</f>
        <v>bei 360 Tagen/Jahr</v>
      </c>
      <c r="G6" s="70"/>
      <c r="H6" s="71" t="str">
        <f ca="1">IF(H12="","","bei 365 Tagen/Jahr")</f>
        <v>bei 365 Tagen/Jahr</v>
      </c>
      <c r="I6" s="70"/>
      <c r="J6" s="65"/>
    </row>
    <row r="7" spans="1:10" ht="6" customHeight="1" x14ac:dyDescent="0.2">
      <c r="B7" s="61"/>
      <c r="C7" s="67"/>
      <c r="D7" s="68"/>
      <c r="E7" s="64"/>
      <c r="F7" s="64"/>
      <c r="G7" s="72"/>
      <c r="H7" s="73"/>
      <c r="I7" s="72"/>
      <c r="J7" s="65"/>
    </row>
    <row r="8" spans="1:10" x14ac:dyDescent="0.2">
      <c r="B8" s="61"/>
      <c r="C8" s="67" t="s">
        <v>96</v>
      </c>
      <c r="D8" s="74">
        <v>4500</v>
      </c>
      <c r="E8" s="64"/>
      <c r="F8" s="67">
        <f ca="1">IF(D12="","",TODAY()-D12)</f>
        <v>70</v>
      </c>
      <c r="G8" s="146"/>
      <c r="H8" s="147">
        <f ca="1">IF(D12="","",TODAY()-D12)</f>
        <v>70</v>
      </c>
      <c r="I8" s="75"/>
      <c r="J8" s="65" t="str">
        <f ca="1">IF(H8="","",IF(H8=1,"Tag",IF(H8=-1,"Tag","Tage")))</f>
        <v>Tage</v>
      </c>
    </row>
    <row r="9" spans="1:10" ht="6" customHeight="1" x14ac:dyDescent="0.2">
      <c r="B9" s="61"/>
      <c r="C9" s="67"/>
      <c r="D9" s="68"/>
      <c r="E9" s="64"/>
      <c r="F9" s="67"/>
      <c r="G9" s="146"/>
      <c r="H9" s="147"/>
      <c r="I9" s="75"/>
      <c r="J9" s="65"/>
    </row>
    <row r="10" spans="1:10" x14ac:dyDescent="0.2">
      <c r="B10" s="61"/>
      <c r="C10" s="67" t="s">
        <v>97</v>
      </c>
      <c r="D10" s="76">
        <v>30</v>
      </c>
      <c r="E10" s="64"/>
      <c r="F10" s="158">
        <f ca="1">IF(D15="","",IF(D8="","",IF(D10="","",IF(D12="","",D8*D15/360))))</f>
        <v>1.25</v>
      </c>
      <c r="G10" s="144"/>
      <c r="H10" s="159">
        <f ca="1">IF(D15="","",IF(D8="","",IF(D10="","",IF(D12="","",D8*D15/365))))</f>
        <v>1.2328767123287672</v>
      </c>
      <c r="I10" s="77"/>
      <c r="J10" s="65" t="str">
        <f ca="1">IF(H10="","","pro Tag")</f>
        <v>pro Tag</v>
      </c>
    </row>
    <row r="11" spans="1:10" x14ac:dyDescent="0.2">
      <c r="B11" s="61"/>
      <c r="C11" s="67"/>
      <c r="D11" s="68"/>
      <c r="E11" s="64"/>
      <c r="F11" s="67"/>
      <c r="G11" s="146"/>
      <c r="H11" s="147"/>
      <c r="I11" s="75"/>
      <c r="J11" s="65"/>
    </row>
    <row r="12" spans="1:10" ht="15" x14ac:dyDescent="0.35">
      <c r="B12" s="61"/>
      <c r="C12" s="67" t="str">
        <f ca="1">IF(D6="","",IF(D10="","","Ab hier beginnt der Verzug:"))</f>
        <v>Ab hier beginnt der Verzug:</v>
      </c>
      <c r="D12" s="78">
        <f ca="1">IF(D6="","",IF(D10="","",D6+D10))</f>
        <v>46133</v>
      </c>
      <c r="E12" s="64"/>
      <c r="F12" s="143">
        <f ca="1">IF(D15="","",IF(D8="","",IF(D10="","",IF(D12="","",(TODAY()-D12)*D8*D15/360))))</f>
        <v>87.5</v>
      </c>
      <c r="G12" s="144"/>
      <c r="H12" s="145">
        <f ca="1">IF(D15="","",IF(D8="","",IF(D10="","",IF(D12="","",(TODAY()-D12)*D8*D15/365))))</f>
        <v>86.301369863013704</v>
      </c>
      <c r="I12" s="77"/>
      <c r="J12" s="65" t="str">
        <f ca="1">IF(H12="","","Zins-Betrag")</f>
        <v>Zins-Betrag</v>
      </c>
    </row>
    <row r="13" spans="1:10" x14ac:dyDescent="0.2">
      <c r="B13" s="61"/>
      <c r="C13" s="67" t="s">
        <v>98</v>
      </c>
      <c r="D13" s="78">
        <f ca="1">TODAY()</f>
        <v>46203</v>
      </c>
      <c r="E13" s="64" t="str">
        <f ca="1">IF(D10="","",IF(D6="","",IF(D13="","",IF(D13&lt;D12,"&lt;&lt;&lt;&lt;",""))))</f>
        <v/>
      </c>
      <c r="F13" s="67" t="str">
        <f ca="1">IF(H12="","",IF((D13-D12)&lt;0,"Noch innerhalb der Zahlungsfrist!",IF(H12&lt;0,"Bei negativen Beträgen sind keine","")))</f>
        <v/>
      </c>
      <c r="G13" s="146"/>
      <c r="H13" s="147"/>
      <c r="I13" s="75"/>
      <c r="J13" s="65"/>
    </row>
    <row r="14" spans="1:10" x14ac:dyDescent="0.2">
      <c r="B14" s="61"/>
      <c r="C14" s="67"/>
      <c r="D14" s="68"/>
      <c r="E14" s="64"/>
      <c r="F14" s="67" t="str">
        <f ca="1">IF(H12="","",IF((D13-D12)&lt;0,"",IF(H12&lt;0,"Verzugszinsen fällig.","")))</f>
        <v/>
      </c>
      <c r="G14" s="146"/>
      <c r="H14" s="147"/>
      <c r="I14" s="75"/>
      <c r="J14" s="65"/>
    </row>
    <row r="15" spans="1:10" x14ac:dyDescent="0.2">
      <c r="B15" s="61"/>
      <c r="C15" s="67" t="s">
        <v>99</v>
      </c>
      <c r="D15" s="79">
        <v>0.1</v>
      </c>
      <c r="E15" s="64"/>
      <c r="F15" s="67"/>
      <c r="G15" s="146"/>
      <c r="H15" s="147"/>
      <c r="I15" s="75"/>
      <c r="J15" s="65"/>
    </row>
    <row r="16" spans="1:10" x14ac:dyDescent="0.2">
      <c r="B16" s="61"/>
      <c r="C16" s="67" t="s">
        <v>100</v>
      </c>
      <c r="D16" s="80">
        <v>10</v>
      </c>
      <c r="E16" s="64" t="str">
        <f ca="1">IF(D10="","",IF(D6="","",IF(D13="","",IF(D13&lt;D12,"&lt;&lt;&lt;&lt;",""))))</f>
        <v/>
      </c>
      <c r="F16" s="148" t="str">
        <f ca="1">IF(H12="","",IF((D13-D12)&lt;0,"Noch innerhalb der Zahlungsfrist!",""))</f>
        <v/>
      </c>
      <c r="G16" s="149"/>
      <c r="H16" s="150"/>
      <c r="I16" s="82"/>
      <c r="J16" s="65"/>
    </row>
    <row r="17" spans="2:10" x14ac:dyDescent="0.2">
      <c r="B17" s="61"/>
      <c r="C17" s="67"/>
      <c r="D17" s="68"/>
      <c r="E17" s="67" t="str">
        <f ca="1">IF(OR(F12&lt;0,D8="",D16=0),"","Mahngebühr:")</f>
        <v>Mahngebühr:</v>
      </c>
      <c r="F17" s="153">
        <f ca="1">IF(D8="","",IF(AND(F12&gt;0,D16&gt;0),D16,""))</f>
        <v>10</v>
      </c>
      <c r="G17" s="144"/>
      <c r="H17" s="154">
        <f ca="1">IF(D8="","",IF(AND(F12&gt;0,D16&gt;0),D16,""))</f>
        <v>10</v>
      </c>
      <c r="I17" s="77"/>
      <c r="J17" s="65"/>
    </row>
    <row r="18" spans="2:10" ht="15" x14ac:dyDescent="0.35">
      <c r="B18" s="61"/>
      <c r="C18" s="67"/>
      <c r="D18" s="68"/>
      <c r="E18" s="83" t="str">
        <f ca="1">IF(OR(F12&lt;0,D8="",D16=0),"","Zins-Betrag mit Mahngebühr:")</f>
        <v>Zins-Betrag mit Mahngebühr:</v>
      </c>
      <c r="F18" s="151">
        <f ca="1">IF(D8="","",IF(AND(D16&gt;0,F12&gt;0),SUM(F12,F17),""))</f>
        <v>97.5</v>
      </c>
      <c r="G18" s="144"/>
      <c r="H18" s="152">
        <f ca="1">IF(D8="","",IF(AND(D16&gt;0,H12&gt;0),SUM(H12,H17),""))</f>
        <v>96.301369863013704</v>
      </c>
      <c r="I18" s="77"/>
      <c r="J18" s="65"/>
    </row>
    <row r="19" spans="2:10" x14ac:dyDescent="0.2">
      <c r="B19" s="61"/>
      <c r="C19" s="67"/>
      <c r="D19" s="68"/>
      <c r="E19" s="64"/>
      <c r="F19" s="64"/>
      <c r="G19" s="64"/>
      <c r="H19" s="64"/>
      <c r="I19" s="64"/>
      <c r="J19" s="65"/>
    </row>
    <row r="20" spans="2:10" x14ac:dyDescent="0.2">
      <c r="B20" s="61"/>
      <c r="C20" s="67"/>
      <c r="D20" s="68"/>
      <c r="E20" s="64"/>
      <c r="F20" s="64"/>
      <c r="G20" s="64"/>
      <c r="H20" s="64"/>
      <c r="I20" s="64"/>
      <c r="J20" s="65"/>
    </row>
    <row r="21" spans="2:10" x14ac:dyDescent="0.2">
      <c r="B21" s="81"/>
      <c r="C21" s="84"/>
      <c r="D21" s="85"/>
      <c r="E21" s="86"/>
      <c r="F21" s="86"/>
      <c r="G21" s="86"/>
      <c r="H21" s="86"/>
      <c r="I21" s="86"/>
      <c r="J21" s="87"/>
    </row>
  </sheetData>
  <sheetProtection algorithmName="SHA-512" hashValue="33sPkKfTtUxnSAZ5s3+YgVGQlgWoShPDUgbHGjah0Em85pJI+BrP3GAZACk2iTWLq3KP6SB7T8O7fpNRdO+NMw==" saltValue="unDTBEylYJrWHhuf6wL7VQ==" spinCount="100000" sheet="1" objects="1" scenarios="1"/>
  <phoneticPr fontId="5" type="noConversion"/>
  <conditionalFormatting sqref="G8 I8:I18 G10 G12 G17:G18">
    <cfRule type="cellIs" dxfId="1" priority="2" stopIfTrue="1" operator="greaterThan">
      <formula>0</formula>
    </cfRule>
  </conditionalFormatting>
  <conditionalFormatting sqref="G9 G11 G13:G16">
    <cfRule type="cellIs" dxfId="0" priority="1" stopIfTrue="1" operator="greaterThan">
      <formula>0</formula>
    </cfRule>
  </conditionalFormatting>
  <hyperlinks>
    <hyperlink ref="C1" location="Info!A19" display="nach oben" xr:uid="{00000000-0004-0000-04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120" orientation="landscape" blackAndWhite="1" horizontalDpi="300" verticalDpi="300" r:id="rId1"/>
  <headerFooter alignWithMargins="0">
    <oddFooter>&amp;C&amp;"-,Standard"&amp;8&amp;F   © Auvista Verlag München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B1" sqref="B1"/>
    </sheetView>
  </sheetViews>
  <sheetFormatPr baseColWidth="10" defaultRowHeight="12.75" x14ac:dyDescent="0.2"/>
  <cols>
    <col min="1" max="16384" width="11.42578125" style="42"/>
  </cols>
  <sheetData>
    <row r="1" spans="1:2" x14ac:dyDescent="0.2">
      <c r="B1" s="13" t="s">
        <v>139</v>
      </c>
    </row>
    <row r="2" spans="1:2" x14ac:dyDescent="0.2">
      <c r="A2" s="42" t="s">
        <v>89</v>
      </c>
    </row>
  </sheetData>
  <phoneticPr fontId="5" type="noConversion"/>
  <hyperlinks>
    <hyperlink ref="B1" location="Info!A19" display="nach oben" xr:uid="{00000000-0004-0000-0500-000000000000}"/>
  </hyperlinks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Info</vt:lpstr>
      <vt:lpstr>B</vt:lpstr>
      <vt:lpstr>Geldanlage</vt:lpstr>
      <vt:lpstr>Tageszinsen</vt:lpstr>
      <vt:lpstr>Verzugszinsen</vt:lpstr>
      <vt:lpstr>N</vt:lpstr>
      <vt:lpstr>B!Druckbereich</vt:lpstr>
      <vt:lpstr>Geldanlage!Druckbereich</vt:lpstr>
      <vt:lpstr>Info!Druckbereich</vt:lpstr>
      <vt:lpstr>Tageszinsen!Druckbereich</vt:lpstr>
      <vt:lpstr>Verzugszinsen!Druckbereich</vt:lpstr>
      <vt:lpstr>B!Drucktitel</vt:lpstr>
    </vt:vector>
  </TitlesOfParts>
  <Company>Copyright Auvista Software Verlag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Zinsrechner aus XG400 Private Finanzkontrolle mit Haushaltsbuch</dc:title>
  <dc:subject>Für Geldanlagen, Tageszinsen und Verzugszinsen</dc:subject>
  <dc:creator>Thomas Pfeiffer</dc:creator>
  <cp:lastModifiedBy>Rafael</cp:lastModifiedBy>
  <cp:lastPrinted>2026-06-30T19:36:20Z</cp:lastPrinted>
  <dcterms:created xsi:type="dcterms:W3CDTF">2001-05-25T08:30:16Z</dcterms:created>
  <dcterms:modified xsi:type="dcterms:W3CDTF">2026-06-30T19:39:19Z</dcterms:modified>
</cp:coreProperties>
</file>