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0_Bahnhof\geben\Gratisdatei\"/>
    </mc:Choice>
  </mc:AlternateContent>
  <xr:revisionPtr revIDLastSave="0" documentId="13_ncr:1_{B1F7EEC1-4E28-44D4-BE0D-F917F0BF76FA}" xr6:coauthVersionLast="47" xr6:coauthVersionMax="47" xr10:uidLastSave="{00000000-0000-0000-0000-000000000000}"/>
  <workbookProtection workbookAlgorithmName="SHA-512" workbookHashValue="CXfq+lHrMQSNB0s0XcWzTRreVpJY1EFQ/FRR3iUzsr+k+nThYZWXRudO/BrcHZTiuzO4mw+YRmsEgLYpn16KIw==" workbookSaltValue="K9R8WOqg0T3Buix4RJJFhg==" workbookSpinCount="100000" lockStructure="1"/>
  <bookViews>
    <workbookView xWindow="-120" yWindow="-120" windowWidth="25440" windowHeight="15390" tabRatio="734" activeTab="5" xr2:uid="{F298CE28-8439-4E28-85BD-346DAC4DEAFE}"/>
  </bookViews>
  <sheets>
    <sheet name="Zentrale" sheetId="1" r:id="rId1"/>
    <sheet name="Beschreibung" sheetId="2" r:id="rId2"/>
    <sheet name="Kalenderwochenberechnung" sheetId="3" state="hidden" r:id="rId3"/>
    <sheet name="A" sheetId="4" r:id="rId4"/>
    <sheet name="Zeiterfassung" sheetId="5" r:id="rId5"/>
    <sheet name="Beispiel" sheetId="6" r:id="rId6"/>
    <sheet name="Umrechnung" sheetId="7" r:id="rId7"/>
    <sheet name="N" sheetId="8" r:id="rId8"/>
  </sheets>
  <definedNames>
    <definedName name="Abkürzung">#REF!</definedName>
    <definedName name="_xlnm.Print_Area" localSheetId="3">A!$B$2:$D$28</definedName>
    <definedName name="_xlnm.Print_Area" localSheetId="5">Beispiel!$A$2:$S$75</definedName>
    <definedName name="_xlnm.Print_Area" localSheetId="1">Beschreibung!$B$2:$J$198</definedName>
    <definedName name="_xlnm.Print_Area" localSheetId="6">Umrechnung!$B$2:$K$17</definedName>
    <definedName name="_xlnm.Print_Area" localSheetId="4">Zeiterfassung!$A$2:$S$75</definedName>
    <definedName name="_xlnm.Print_Area" localSheetId="0">Zentrale!$B$2:$I$53</definedName>
    <definedName name="km">#REF!</definedName>
    <definedName name="Kurse">#REF!</definedName>
    <definedName name="Name">#REF!</definedName>
    <definedName name="Ort">#REF!</definedName>
    <definedName name="Umrechnungskurs">#REF!</definedName>
    <definedName name="Z_7DF1639C_F05D_4519_A39E_5DC90299697B_.wvu.Rows" localSheetId="3" hidden="1">A!$6:$8,A!$13:$16</definedName>
    <definedName name="Z_7DF1639C_F05D_4519_A39E_5DC90299697B_.wvu.Rows" localSheetId="0" hidden="1">Zentrale!$31:$31,Zentrale!$37:$37,Zentrale!$41:$42</definedName>
    <definedName name="Z_A02870E2_A4E1_4CF4_89B7_9811E6061B30_.wvu.Rows" localSheetId="3" hidden="1">A!$6:$8,A!$13:$16</definedName>
    <definedName name="Z_A02870E2_A4E1_4CF4_89B7_9811E6061B30_.wvu.Rows" localSheetId="0" hidden="1">Zentrale!$31:$31,Zentrale!$37:$37,Zentrale!$41:$42</definedName>
  </definedNames>
  <calcPr calcId="191029"/>
  <customWorkbookViews>
    <customWorkbookView name="Auvista - Persönliche Ansicht" guid="{7DF1639C-F05D-4519-A39E-5DC90299697B}" mergeInterval="0" personalView="1" maximized="1" windowWidth="1020" windowHeight="568" tabRatio="734" activeSheetId="5" showStatusbar="0" showComments="commIndAndComment"/>
    <customWorkbookView name="Auvista Verlag - Persönliche Ansicht" guid="{A02870E2-A4E1-4CF4-89B7-9811E6061B30}" mergeInterval="0" personalView="1" maximized="1" xWindow="1" yWindow="1" windowWidth="1020" windowHeight="527" tabRatio="734" activeSheetId="1"/>
  </customWorkbookViews>
</workbook>
</file>

<file path=xl/calcChain.xml><?xml version="1.0" encoding="utf-8"?>
<calcChain xmlns="http://schemas.openxmlformats.org/spreadsheetml/2006/main">
  <c r="B17" i="6" l="1"/>
  <c r="B8" i="6"/>
  <c r="B9" i="6" s="1"/>
  <c r="C2" i="3"/>
  <c r="C220" i="3" s="1"/>
  <c r="B8" i="5"/>
  <c r="B9" i="5" s="1"/>
  <c r="I6" i="7"/>
  <c r="I7" i="7" s="1"/>
  <c r="I10" i="7"/>
  <c r="I13" i="7"/>
  <c r="I15" i="7"/>
  <c r="E5" i="6"/>
  <c r="F5" i="6"/>
  <c r="L5" i="6"/>
  <c r="E6" i="6"/>
  <c r="F6" i="6"/>
  <c r="O6" i="6"/>
  <c r="Q6" i="6"/>
  <c r="C7" i="6"/>
  <c r="F7" i="6"/>
  <c r="F14" i="6" s="1"/>
  <c r="N7" i="6"/>
  <c r="O7" i="6"/>
  <c r="F8" i="6"/>
  <c r="N8" i="6"/>
  <c r="P8" i="6" s="1"/>
  <c r="Q8" i="6"/>
  <c r="F9" i="6"/>
  <c r="N9" i="6"/>
  <c r="P9" i="6" s="1"/>
  <c r="Q9" i="6"/>
  <c r="F10" i="6"/>
  <c r="N10" i="6"/>
  <c r="O10" i="6"/>
  <c r="P10" i="6"/>
  <c r="Q10" i="6"/>
  <c r="F11" i="6"/>
  <c r="N11" i="6"/>
  <c r="O11" i="6"/>
  <c r="P11" i="6"/>
  <c r="Q11" i="6"/>
  <c r="F12" i="6"/>
  <c r="N12" i="6"/>
  <c r="Q12" i="6"/>
  <c r="F13" i="6"/>
  <c r="Q13" i="6"/>
  <c r="S13" i="6" s="1"/>
  <c r="D14" i="6"/>
  <c r="E14" i="6"/>
  <c r="I14" i="6"/>
  <c r="O8" i="6"/>
  <c r="J14" i="6"/>
  <c r="O9" i="6"/>
  <c r="K14" i="6"/>
  <c r="L14" i="6"/>
  <c r="Q14" i="6"/>
  <c r="S14" i="6"/>
  <c r="O16" i="6"/>
  <c r="P16" i="6"/>
  <c r="Q16" i="6"/>
  <c r="E17" i="6"/>
  <c r="F17" i="6"/>
  <c r="L17" i="6"/>
  <c r="E18" i="6"/>
  <c r="F18" i="6"/>
  <c r="I18" i="6"/>
  <c r="N20" i="6"/>
  <c r="J18" i="6"/>
  <c r="K18" i="6"/>
  <c r="L18" i="6"/>
  <c r="O18" i="6"/>
  <c r="Q18" i="6"/>
  <c r="F19" i="6"/>
  <c r="N19" i="6"/>
  <c r="O19" i="6"/>
  <c r="F20" i="6"/>
  <c r="Q20" i="6"/>
  <c r="F21" i="6"/>
  <c r="N21" i="6"/>
  <c r="O21" i="6"/>
  <c r="P21" i="6"/>
  <c r="Q21" i="6"/>
  <c r="F22" i="6"/>
  <c r="F26" i="6" s="1"/>
  <c r="O24" i="6" s="1"/>
  <c r="P24" i="6" s="1"/>
  <c r="N22" i="6"/>
  <c r="O22" i="6"/>
  <c r="P22" i="6"/>
  <c r="Q22" i="6"/>
  <c r="F23" i="6"/>
  <c r="N23" i="6"/>
  <c r="O23" i="6"/>
  <c r="P23" i="6"/>
  <c r="Q23" i="6"/>
  <c r="F24" i="6"/>
  <c r="N24" i="6"/>
  <c r="Q24" i="6"/>
  <c r="F25" i="6"/>
  <c r="Q25" i="6"/>
  <c r="D26" i="6"/>
  <c r="E26" i="6"/>
  <c r="I26" i="6"/>
  <c r="O20" i="6" s="1"/>
  <c r="P20" i="6" s="1"/>
  <c r="J26" i="6"/>
  <c r="K26" i="6"/>
  <c r="L26" i="6"/>
  <c r="Q26" i="6"/>
  <c r="S26" i="6"/>
  <c r="O28" i="6"/>
  <c r="P28" i="6"/>
  <c r="Q28" i="6"/>
  <c r="E29" i="6"/>
  <c r="F29" i="6"/>
  <c r="L29" i="6"/>
  <c r="E30" i="6"/>
  <c r="F30" i="6"/>
  <c r="I30" i="6"/>
  <c r="N32" i="6"/>
  <c r="P32" i="6" s="1"/>
  <c r="J30" i="6"/>
  <c r="K30" i="6"/>
  <c r="L30" i="6"/>
  <c r="O30" i="6"/>
  <c r="Q30" i="6"/>
  <c r="F31" i="6"/>
  <c r="N31" i="6"/>
  <c r="O31" i="6"/>
  <c r="F32" i="6"/>
  <c r="F38" i="6"/>
  <c r="O37" i="6" s="1"/>
  <c r="Q32" i="6"/>
  <c r="F33" i="6"/>
  <c r="N33" i="6"/>
  <c r="O33" i="6"/>
  <c r="P33" i="6"/>
  <c r="Q33" i="6"/>
  <c r="F34" i="6"/>
  <c r="N34" i="6"/>
  <c r="O34" i="6"/>
  <c r="P34" i="6"/>
  <c r="Q34" i="6"/>
  <c r="F35" i="6"/>
  <c r="N35" i="6"/>
  <c r="O35" i="6"/>
  <c r="P35" i="6"/>
  <c r="Q35" i="6"/>
  <c r="F36" i="6"/>
  <c r="N36" i="6"/>
  <c r="Q36" i="6"/>
  <c r="F37" i="6"/>
  <c r="P37" i="6"/>
  <c r="Q37" i="6"/>
  <c r="D38" i="6"/>
  <c r="E38" i="6"/>
  <c r="I38" i="6"/>
  <c r="O32" i="6"/>
  <c r="J38" i="6"/>
  <c r="K38" i="6"/>
  <c r="L38" i="6"/>
  <c r="Q38" i="6"/>
  <c r="S38" i="6"/>
  <c r="O40" i="6"/>
  <c r="Q40" i="6"/>
  <c r="E41" i="6"/>
  <c r="F41" i="6"/>
  <c r="L41" i="6"/>
  <c r="E42" i="6"/>
  <c r="F42" i="6"/>
  <c r="I42" i="6"/>
  <c r="J42" i="6"/>
  <c r="K42" i="6"/>
  <c r="L42" i="6"/>
  <c r="O42" i="6"/>
  <c r="Q42" i="6"/>
  <c r="F43" i="6"/>
  <c r="N43" i="6"/>
  <c r="O43" i="6"/>
  <c r="F44" i="6"/>
  <c r="N44" i="6"/>
  <c r="O44" i="6"/>
  <c r="P44" i="6"/>
  <c r="Q44" i="6"/>
  <c r="F45" i="6"/>
  <c r="N45" i="6"/>
  <c r="O45" i="6"/>
  <c r="P45" i="6"/>
  <c r="Q45" i="6"/>
  <c r="F46" i="6"/>
  <c r="N46" i="6"/>
  <c r="O46" i="6"/>
  <c r="P46" i="6"/>
  <c r="Q46" i="6"/>
  <c r="F47" i="6"/>
  <c r="N47" i="6"/>
  <c r="O47" i="6"/>
  <c r="P47" i="6"/>
  <c r="Q47" i="6"/>
  <c r="F48" i="6"/>
  <c r="N48" i="6"/>
  <c r="O48" i="6"/>
  <c r="P48" i="6"/>
  <c r="Q48" i="6"/>
  <c r="F49" i="6"/>
  <c r="N49" i="6"/>
  <c r="P49" i="6"/>
  <c r="Q49" i="6"/>
  <c r="D50" i="6"/>
  <c r="E50" i="6"/>
  <c r="I50" i="6"/>
  <c r="J50" i="6"/>
  <c r="K50" i="6"/>
  <c r="L50" i="6"/>
  <c r="Q50" i="6"/>
  <c r="S50" i="6" s="1"/>
  <c r="O52" i="6"/>
  <c r="Q52" i="6"/>
  <c r="E53" i="6"/>
  <c r="F53" i="6"/>
  <c r="L53" i="6"/>
  <c r="E54" i="6"/>
  <c r="F54" i="6"/>
  <c r="I54" i="6"/>
  <c r="J54" i="6"/>
  <c r="K54" i="6"/>
  <c r="L54" i="6"/>
  <c r="O54" i="6"/>
  <c r="Q54" i="6"/>
  <c r="F55" i="6"/>
  <c r="N55" i="6"/>
  <c r="O55" i="6"/>
  <c r="F56" i="6"/>
  <c r="N56" i="6"/>
  <c r="O56" i="6"/>
  <c r="P56" i="6"/>
  <c r="Q56" i="6"/>
  <c r="F57" i="6"/>
  <c r="N57" i="6"/>
  <c r="O57" i="6"/>
  <c r="P57" i="6"/>
  <c r="Q57" i="6"/>
  <c r="F58" i="6"/>
  <c r="F62" i="6" s="1"/>
  <c r="N58" i="6"/>
  <c r="O58" i="6"/>
  <c r="P58" i="6"/>
  <c r="Q58" i="6"/>
  <c r="F59" i="6"/>
  <c r="N59" i="6"/>
  <c r="O59" i="6"/>
  <c r="P59" i="6"/>
  <c r="Q59" i="6"/>
  <c r="F60" i="6"/>
  <c r="N60" i="6"/>
  <c r="O60" i="6"/>
  <c r="P60" i="6"/>
  <c r="Q60" i="6"/>
  <c r="F61" i="6"/>
  <c r="N61" i="6"/>
  <c r="P61" i="6"/>
  <c r="Q61" i="6"/>
  <c r="D62" i="6"/>
  <c r="E62" i="6"/>
  <c r="I62" i="6"/>
  <c r="J62" i="6"/>
  <c r="K62" i="6"/>
  <c r="L62" i="6"/>
  <c r="Q62" i="6"/>
  <c r="S62" i="6"/>
  <c r="O64" i="6"/>
  <c r="Q64" i="6"/>
  <c r="E65" i="6"/>
  <c r="F65" i="6"/>
  <c r="L65" i="6"/>
  <c r="E66" i="6"/>
  <c r="F66" i="6"/>
  <c r="I66" i="6"/>
  <c r="J66" i="6"/>
  <c r="K66" i="6"/>
  <c r="L66" i="6"/>
  <c r="O66" i="6"/>
  <c r="Q66" i="6"/>
  <c r="C67" i="6"/>
  <c r="F67" i="6"/>
  <c r="N67" i="6"/>
  <c r="O67" i="6"/>
  <c r="C68" i="6"/>
  <c r="F68" i="6"/>
  <c r="N68" i="6"/>
  <c r="O68" i="6"/>
  <c r="P68" i="6"/>
  <c r="Q68" i="6"/>
  <c r="C69" i="6"/>
  <c r="F69" i="6"/>
  <c r="N69" i="6"/>
  <c r="O69" i="6"/>
  <c r="P69" i="6"/>
  <c r="Q69" i="6"/>
  <c r="C70" i="6"/>
  <c r="F70" i="6"/>
  <c r="F74" i="6" s="1"/>
  <c r="N70" i="6"/>
  <c r="O70" i="6"/>
  <c r="P70" i="6"/>
  <c r="Q70" i="6"/>
  <c r="C71" i="6"/>
  <c r="F71" i="6"/>
  <c r="N71" i="6"/>
  <c r="O71" i="6"/>
  <c r="P71" i="6"/>
  <c r="Q71" i="6"/>
  <c r="C72" i="6"/>
  <c r="F72" i="6"/>
  <c r="N72" i="6"/>
  <c r="O72" i="6"/>
  <c r="P72" i="6"/>
  <c r="Q72" i="6"/>
  <c r="C73" i="6"/>
  <c r="F73" i="6"/>
  <c r="N73" i="6"/>
  <c r="P73" i="6"/>
  <c r="Q73" i="6"/>
  <c r="D74" i="6"/>
  <c r="E74" i="6"/>
  <c r="I74" i="6"/>
  <c r="J74" i="6"/>
  <c r="K74" i="6"/>
  <c r="L74" i="6"/>
  <c r="Q74" i="6"/>
  <c r="S74" i="6"/>
  <c r="P2" i="5"/>
  <c r="B4" i="5"/>
  <c r="C1" i="3"/>
  <c r="E5" i="5"/>
  <c r="F5" i="5"/>
  <c r="L5" i="5"/>
  <c r="B6" i="5"/>
  <c r="E6" i="5"/>
  <c r="F6" i="5"/>
  <c r="O6" i="5"/>
  <c r="Q6" i="5"/>
  <c r="C7" i="5"/>
  <c r="F7" i="5"/>
  <c r="N7" i="5"/>
  <c r="O7" i="5"/>
  <c r="F8" i="5"/>
  <c r="N8" i="5"/>
  <c r="Q8" i="5"/>
  <c r="F9" i="5"/>
  <c r="N9" i="5"/>
  <c r="Q9" i="5"/>
  <c r="F10" i="5"/>
  <c r="N10" i="5"/>
  <c r="Q10" i="5"/>
  <c r="F11" i="5"/>
  <c r="N11" i="5"/>
  <c r="Q11" i="5"/>
  <c r="F12" i="5"/>
  <c r="N12" i="5"/>
  <c r="Q12" i="5"/>
  <c r="F13" i="5"/>
  <c r="Q13" i="5"/>
  <c r="S13" i="5" s="1"/>
  <c r="D14" i="5"/>
  <c r="E14" i="5"/>
  <c r="I14" i="5"/>
  <c r="O8" i="5" s="1"/>
  <c r="J14" i="5"/>
  <c r="O9" i="5" s="1"/>
  <c r="P9" i="5" s="1"/>
  <c r="K14" i="5"/>
  <c r="O10" i="5" s="1"/>
  <c r="L14" i="5"/>
  <c r="O11" i="5"/>
  <c r="Q14" i="5"/>
  <c r="S14" i="5" s="1"/>
  <c r="O16" i="5"/>
  <c r="Q16" i="5"/>
  <c r="B17" i="5"/>
  <c r="E17" i="5"/>
  <c r="F17" i="5"/>
  <c r="L17" i="5"/>
  <c r="E18" i="5"/>
  <c r="F18" i="5"/>
  <c r="I18" i="5"/>
  <c r="N20" i="5" s="1"/>
  <c r="J18" i="5"/>
  <c r="N21" i="5" s="1"/>
  <c r="K18" i="5"/>
  <c r="L18" i="5"/>
  <c r="O18" i="5"/>
  <c r="Q18" i="5"/>
  <c r="F19" i="5"/>
  <c r="N19" i="5"/>
  <c r="O19" i="5"/>
  <c r="F20" i="5"/>
  <c r="Q20" i="5"/>
  <c r="F21" i="5"/>
  <c r="Q21" i="5"/>
  <c r="F22" i="5"/>
  <c r="N22" i="5"/>
  <c r="Q22" i="5"/>
  <c r="F23" i="5"/>
  <c r="N23" i="5"/>
  <c r="P23" i="5" s="1"/>
  <c r="Q23" i="5"/>
  <c r="F24" i="5"/>
  <c r="N24" i="5"/>
  <c r="Q24" i="5"/>
  <c r="F25" i="5"/>
  <c r="Q25" i="5"/>
  <c r="D26" i="5"/>
  <c r="E26" i="5"/>
  <c r="I26" i="5"/>
  <c r="O20" i="5" s="1"/>
  <c r="J26" i="5"/>
  <c r="O21" i="5"/>
  <c r="K26" i="5"/>
  <c r="O22" i="5" s="1"/>
  <c r="L26" i="5"/>
  <c r="O23" i="5" s="1"/>
  <c r="Q26" i="5"/>
  <c r="S26" i="5" s="1"/>
  <c r="O28" i="5"/>
  <c r="Q28" i="5"/>
  <c r="E29" i="5"/>
  <c r="F29" i="5"/>
  <c r="L29" i="5"/>
  <c r="E30" i="5"/>
  <c r="F30" i="5"/>
  <c r="I30" i="5"/>
  <c r="N32" i="5" s="1"/>
  <c r="J30" i="5"/>
  <c r="N33" i="5" s="1"/>
  <c r="P33" i="5" s="1"/>
  <c r="K30" i="5"/>
  <c r="N34" i="5" s="1"/>
  <c r="P34" i="5" s="1"/>
  <c r="L30" i="5"/>
  <c r="O30" i="5"/>
  <c r="Q30" i="5"/>
  <c r="F31" i="5"/>
  <c r="N31" i="5"/>
  <c r="O31" i="5"/>
  <c r="F32" i="5"/>
  <c r="Q32" i="5"/>
  <c r="F33" i="5"/>
  <c r="Q33" i="5"/>
  <c r="F34" i="5"/>
  <c r="Q34" i="5"/>
  <c r="F35" i="5"/>
  <c r="N35" i="5"/>
  <c r="P35" i="5" s="1"/>
  <c r="Q35" i="5"/>
  <c r="F36" i="5"/>
  <c r="N36" i="5"/>
  <c r="Q36" i="5"/>
  <c r="F37" i="5"/>
  <c r="Q37" i="5"/>
  <c r="D38" i="5"/>
  <c r="E38" i="5"/>
  <c r="I38" i="5"/>
  <c r="O32" i="5"/>
  <c r="J38" i="5"/>
  <c r="O33" i="5"/>
  <c r="K38" i="5"/>
  <c r="O34" i="5"/>
  <c r="L38" i="5"/>
  <c r="O35" i="5" s="1"/>
  <c r="Q38" i="5"/>
  <c r="S38" i="5" s="1"/>
  <c r="O40" i="5"/>
  <c r="Q40" i="5"/>
  <c r="E41" i="5"/>
  <c r="F41" i="5"/>
  <c r="L41" i="5"/>
  <c r="E42" i="5"/>
  <c r="F42" i="5"/>
  <c r="I42" i="5"/>
  <c r="N44" i="5" s="1"/>
  <c r="J42" i="5"/>
  <c r="K42" i="5"/>
  <c r="N46" i="5" s="1"/>
  <c r="P46" i="5" s="1"/>
  <c r="L42" i="5"/>
  <c r="N47" i="5" s="1"/>
  <c r="O42" i="5"/>
  <c r="Q42" i="5"/>
  <c r="F43" i="5"/>
  <c r="N43" i="5"/>
  <c r="O43" i="5"/>
  <c r="F44" i="5"/>
  <c r="Q44" i="5"/>
  <c r="F45" i="5"/>
  <c r="N45" i="5"/>
  <c r="Q45" i="5"/>
  <c r="F46" i="5"/>
  <c r="Q46" i="5"/>
  <c r="F47" i="5"/>
  <c r="Q47" i="5"/>
  <c r="F48" i="5"/>
  <c r="N48" i="5"/>
  <c r="Q48" i="5"/>
  <c r="F49" i="5"/>
  <c r="Q49" i="5"/>
  <c r="D50" i="5"/>
  <c r="E50" i="5"/>
  <c r="I50" i="5"/>
  <c r="O44" i="5" s="1"/>
  <c r="J50" i="5"/>
  <c r="O45" i="5" s="1"/>
  <c r="P45" i="5" s="1"/>
  <c r="K50" i="5"/>
  <c r="O46" i="5" s="1"/>
  <c r="L50" i="5"/>
  <c r="O47" i="5"/>
  <c r="Q50" i="5"/>
  <c r="S50" i="5" s="1"/>
  <c r="O52" i="5"/>
  <c r="Q52" i="5"/>
  <c r="E53" i="5"/>
  <c r="F53" i="5"/>
  <c r="L53" i="5"/>
  <c r="E54" i="5"/>
  <c r="F54" i="5"/>
  <c r="I54" i="5"/>
  <c r="N56" i="5" s="1"/>
  <c r="J54" i="5"/>
  <c r="N57" i="5" s="1"/>
  <c r="P57" i="5" s="1"/>
  <c r="K54" i="5"/>
  <c r="N58" i="5" s="1"/>
  <c r="L54" i="5"/>
  <c r="N59" i="5" s="1"/>
  <c r="O54" i="5"/>
  <c r="Q54" i="5"/>
  <c r="F55" i="5"/>
  <c r="N55" i="5"/>
  <c r="O55" i="5"/>
  <c r="F56" i="5"/>
  <c r="Q56" i="5"/>
  <c r="F57" i="5"/>
  <c r="Q57" i="5"/>
  <c r="F58" i="5"/>
  <c r="Q58" i="5"/>
  <c r="F59" i="5"/>
  <c r="Q59" i="5"/>
  <c r="F60" i="5"/>
  <c r="N60" i="5"/>
  <c r="Q60" i="5"/>
  <c r="F61" i="5"/>
  <c r="Q61" i="5"/>
  <c r="D62" i="5"/>
  <c r="E62" i="5"/>
  <c r="I62" i="5"/>
  <c r="O56" i="5"/>
  <c r="J62" i="5"/>
  <c r="O57" i="5"/>
  <c r="K62" i="5"/>
  <c r="O58" i="5" s="1"/>
  <c r="L62" i="5"/>
  <c r="O59" i="5" s="1"/>
  <c r="Q62" i="5"/>
  <c r="S62" i="5" s="1"/>
  <c r="O64" i="5"/>
  <c r="Q64" i="5"/>
  <c r="E65" i="5"/>
  <c r="F65" i="5"/>
  <c r="L65" i="5"/>
  <c r="E66" i="5"/>
  <c r="F66" i="5"/>
  <c r="I66" i="5"/>
  <c r="N68" i="5" s="1"/>
  <c r="P68" i="5" s="1"/>
  <c r="J66" i="5"/>
  <c r="N69" i="5" s="1"/>
  <c r="K66" i="5"/>
  <c r="N70" i="5" s="1"/>
  <c r="L66" i="5"/>
  <c r="N71" i="5" s="1"/>
  <c r="O66" i="5"/>
  <c r="Q66" i="5"/>
  <c r="F67" i="5"/>
  <c r="N67" i="5"/>
  <c r="O67" i="5"/>
  <c r="F68" i="5"/>
  <c r="Q68" i="5"/>
  <c r="F69" i="5"/>
  <c r="Q69" i="5"/>
  <c r="F70" i="5"/>
  <c r="Q70" i="5"/>
  <c r="F71" i="5"/>
  <c r="Q71" i="5"/>
  <c r="F72" i="5"/>
  <c r="N72" i="5"/>
  <c r="Q72" i="5"/>
  <c r="F73" i="5"/>
  <c r="Q73" i="5"/>
  <c r="D74" i="5"/>
  <c r="E74" i="5"/>
  <c r="I74" i="5"/>
  <c r="O68" i="5" s="1"/>
  <c r="J74" i="5"/>
  <c r="O69" i="5" s="1"/>
  <c r="K74" i="5"/>
  <c r="O70" i="5" s="1"/>
  <c r="L74" i="5"/>
  <c r="O71" i="5" s="1"/>
  <c r="Q74" i="5"/>
  <c r="S74" i="5"/>
  <c r="B23" i="4"/>
  <c r="B21" i="1"/>
  <c r="C8" i="5"/>
  <c r="C52" i="3"/>
  <c r="F50" i="6"/>
  <c r="C148" i="3"/>
  <c r="C232" i="3"/>
  <c r="C40" i="3"/>
  <c r="C136" i="3"/>
  <c r="C364" i="3"/>
  <c r="C196" i="3"/>
  <c r="C376" i="3"/>
  <c r="C592" i="3"/>
  <c r="C340" i="3"/>
  <c r="C616" i="3"/>
  <c r="C424" i="3"/>
  <c r="C124" i="3"/>
  <c r="C580" i="3"/>
  <c r="C160" i="3"/>
  <c r="C76" i="3"/>
  <c r="C8" i="6"/>
  <c r="P69" i="5" l="1"/>
  <c r="P71" i="5"/>
  <c r="N37" i="6"/>
  <c r="P40" i="6"/>
  <c r="O49" i="6" s="1"/>
  <c r="P52" i="6" s="1"/>
  <c r="O61" i="6" s="1"/>
  <c r="P64" i="6" s="1"/>
  <c r="O73" i="6" s="1"/>
  <c r="C9" i="5"/>
  <c r="B10" i="5"/>
  <c r="C9" i="6"/>
  <c r="B10" i="6"/>
  <c r="O12" i="6"/>
  <c r="P12" i="6" s="1"/>
  <c r="O13" i="6"/>
  <c r="F50" i="5"/>
  <c r="O48" i="5" s="1"/>
  <c r="P48" i="5" s="1"/>
  <c r="F26" i="5"/>
  <c r="P10" i="5"/>
  <c r="F14" i="5"/>
  <c r="O12" i="5" s="1"/>
  <c r="P12" i="5" s="1"/>
  <c r="P74" i="6"/>
  <c r="P70" i="5"/>
  <c r="F74" i="5"/>
  <c r="O72" i="5" s="1"/>
  <c r="P72" i="5" s="1"/>
  <c r="F62" i="5"/>
  <c r="O60" i="5" s="1"/>
  <c r="P60" i="5" s="1"/>
  <c r="P32" i="5"/>
  <c r="F38" i="5"/>
  <c r="O36" i="5" s="1"/>
  <c r="P36" i="5" s="1"/>
  <c r="P47" i="5"/>
  <c r="P58" i="5"/>
  <c r="P59" i="5"/>
  <c r="P22" i="5"/>
  <c r="P56" i="5"/>
  <c r="P21" i="5"/>
  <c r="P50" i="6"/>
  <c r="O36" i="6"/>
  <c r="P36" i="6" s="1"/>
  <c r="P38" i="6" s="1"/>
  <c r="P44" i="5"/>
  <c r="P11" i="5"/>
  <c r="O25" i="6"/>
  <c r="P25" i="6" s="1"/>
  <c r="P26" i="6" s="1"/>
  <c r="P20" i="5"/>
  <c r="P8" i="5"/>
  <c r="P62" i="6"/>
  <c r="C508" i="3"/>
  <c r="C448" i="3"/>
  <c r="C88" i="3"/>
  <c r="C244" i="3"/>
  <c r="C304" i="3"/>
  <c r="C544" i="3"/>
  <c r="C316" i="3"/>
  <c r="C28" i="3"/>
  <c r="C172" i="3"/>
  <c r="C64" i="3"/>
  <c r="C256" i="3"/>
  <c r="C388" i="3"/>
  <c r="C268" i="3"/>
  <c r="C352" i="3"/>
  <c r="C328" i="3"/>
  <c r="C484" i="3"/>
  <c r="C208" i="3"/>
  <c r="C184" i="3"/>
  <c r="C412" i="3"/>
  <c r="C472" i="3"/>
  <c r="C280" i="3"/>
  <c r="C568" i="3"/>
  <c r="C112" i="3"/>
  <c r="C532" i="3"/>
  <c r="C520" i="3"/>
  <c r="C460" i="3"/>
  <c r="C556" i="3"/>
  <c r="C496" i="3"/>
  <c r="C400" i="3"/>
  <c r="C604" i="3"/>
  <c r="C436" i="3"/>
  <c r="C100" i="3"/>
  <c r="C292" i="3"/>
  <c r="C16" i="3"/>
  <c r="C15" i="3"/>
  <c r="D2" i="3"/>
  <c r="E2" i="3" s="1"/>
  <c r="F2" i="3" s="1"/>
  <c r="G2" i="3" s="1"/>
  <c r="B5" i="5" s="1"/>
  <c r="O13" i="5" l="1"/>
  <c r="P13" i="6"/>
  <c r="N13" i="6"/>
  <c r="N25" i="6"/>
  <c r="C10" i="6"/>
  <c r="B11" i="6"/>
  <c r="B11" i="5"/>
  <c r="C10" i="5"/>
  <c r="O24" i="5"/>
  <c r="P24" i="5" s="1"/>
  <c r="P13" i="5"/>
  <c r="R13" i="5" s="1"/>
  <c r="D16" i="3"/>
  <c r="E16" i="3" s="1"/>
  <c r="F16" i="3" s="1"/>
  <c r="G16" i="3" s="1"/>
  <c r="C27" i="3"/>
  <c r="N13" i="5" l="1"/>
  <c r="P16" i="5"/>
  <c r="O25" i="5" s="1"/>
  <c r="P25" i="5" s="1"/>
  <c r="P26" i="5" s="1"/>
  <c r="R13" i="6"/>
  <c r="P14" i="6"/>
  <c r="R14" i="6" s="1"/>
  <c r="R26" i="6" s="1"/>
  <c r="R38" i="6" s="1"/>
  <c r="R50" i="6" s="1"/>
  <c r="R62" i="6" s="1"/>
  <c r="R74" i="6" s="1"/>
  <c r="B12" i="6"/>
  <c r="C11" i="6"/>
  <c r="P14" i="5"/>
  <c r="R14" i="5" s="1"/>
  <c r="C11" i="5"/>
  <c r="B12" i="5"/>
  <c r="D28" i="3"/>
  <c r="E28" i="3" s="1"/>
  <c r="F28" i="3" s="1"/>
  <c r="G28" i="3" s="1"/>
  <c r="C39" i="3"/>
  <c r="P28" i="5" l="1"/>
  <c r="O37" i="5" s="1"/>
  <c r="R26" i="5"/>
  <c r="N25" i="5"/>
  <c r="B13" i="6"/>
  <c r="C12" i="6"/>
  <c r="B13" i="5"/>
  <c r="C12" i="5"/>
  <c r="C51" i="3"/>
  <c r="D40" i="3"/>
  <c r="E40" i="3" s="1"/>
  <c r="F40" i="3" s="1"/>
  <c r="G40" i="3" s="1"/>
  <c r="N37" i="5" l="1"/>
  <c r="P40" i="5"/>
  <c r="O49" i="5" s="1"/>
  <c r="P52" i="5" s="1"/>
  <c r="O61" i="5" s="1"/>
  <c r="P64" i="5" s="1"/>
  <c r="O73" i="5" s="1"/>
  <c r="N73" i="5" s="1"/>
  <c r="P37" i="5"/>
  <c r="P38" i="5" s="1"/>
  <c r="R38" i="5" s="1"/>
  <c r="C13" i="5"/>
  <c r="B19" i="5"/>
  <c r="C13" i="6"/>
  <c r="B19" i="6"/>
  <c r="D52" i="3"/>
  <c r="E52" i="3" s="1"/>
  <c r="F52" i="3" s="1"/>
  <c r="G52" i="3" s="1"/>
  <c r="C63" i="3"/>
  <c r="P73" i="5" l="1"/>
  <c r="P74" i="5" s="1"/>
  <c r="N61" i="5"/>
  <c r="P61" i="5"/>
  <c r="P62" i="5" s="1"/>
  <c r="P49" i="5"/>
  <c r="P50" i="5" s="1"/>
  <c r="R50" i="5" s="1"/>
  <c r="N49" i="5"/>
  <c r="B29" i="5"/>
  <c r="B18" i="5"/>
  <c r="B20" i="5"/>
  <c r="B16" i="5"/>
  <c r="C19" i="5"/>
  <c r="B29" i="6"/>
  <c r="B18" i="6"/>
  <c r="C19" i="6"/>
  <c r="B20" i="6"/>
  <c r="C75" i="3"/>
  <c r="D64" i="3"/>
  <c r="E64" i="3" s="1"/>
  <c r="F64" i="3" s="1"/>
  <c r="G64" i="3" s="1"/>
  <c r="R62" i="5" l="1"/>
  <c r="R74" i="5" s="1"/>
  <c r="B21" i="5"/>
  <c r="C20" i="5"/>
  <c r="B21" i="6"/>
  <c r="C20" i="6"/>
  <c r="C87" i="3"/>
  <c r="D76" i="3"/>
  <c r="E76" i="3" s="1"/>
  <c r="F76" i="3" s="1"/>
  <c r="G76" i="3" s="1"/>
  <c r="C21" i="6" l="1"/>
  <c r="B22" i="6"/>
  <c r="C21" i="5"/>
  <c r="B22" i="5"/>
  <c r="D88" i="3"/>
  <c r="E88" i="3" s="1"/>
  <c r="F88" i="3" s="1"/>
  <c r="G88" i="3" s="1"/>
  <c r="C99" i="3"/>
  <c r="B23" i="5" l="1"/>
  <c r="C22" i="5"/>
  <c r="B23" i="6"/>
  <c r="C22" i="6"/>
  <c r="C111" i="3"/>
  <c r="D100" i="3"/>
  <c r="E100" i="3" s="1"/>
  <c r="F100" i="3" s="1"/>
  <c r="G100" i="3" s="1"/>
  <c r="B24" i="6" l="1"/>
  <c r="C23" i="6"/>
  <c r="C23" i="5"/>
  <c r="B24" i="5"/>
  <c r="C123" i="3"/>
  <c r="D112" i="3"/>
  <c r="E112" i="3" s="1"/>
  <c r="F112" i="3" s="1"/>
  <c r="G112" i="3" s="1"/>
  <c r="C24" i="5" l="1"/>
  <c r="B25" i="5"/>
  <c r="B25" i="6"/>
  <c r="C24" i="6"/>
  <c r="C135" i="3"/>
  <c r="D124" i="3"/>
  <c r="E124" i="3" s="1"/>
  <c r="F124" i="3" s="1"/>
  <c r="G124" i="3" s="1"/>
  <c r="C25" i="6" l="1"/>
  <c r="B31" i="6"/>
  <c r="C25" i="5"/>
  <c r="B31" i="5"/>
  <c r="D136" i="3"/>
  <c r="E136" i="3" s="1"/>
  <c r="F136" i="3" s="1"/>
  <c r="G136" i="3" s="1"/>
  <c r="C147" i="3"/>
  <c r="B41" i="5" l="1"/>
  <c r="B28" i="5"/>
  <c r="C31" i="5"/>
  <c r="B30" i="5"/>
  <c r="B32" i="5"/>
  <c r="B30" i="6"/>
  <c r="B32" i="6"/>
  <c r="B41" i="6"/>
  <c r="C31" i="6"/>
  <c r="C159" i="3"/>
  <c r="D148" i="3"/>
  <c r="E148" i="3" s="1"/>
  <c r="F148" i="3" s="1"/>
  <c r="G148" i="3" s="1"/>
  <c r="C32" i="6" l="1"/>
  <c r="B33" i="6"/>
  <c r="B33" i="5"/>
  <c r="C32" i="5"/>
  <c r="C171" i="3"/>
  <c r="D160" i="3"/>
  <c r="E160" i="3" s="1"/>
  <c r="F160" i="3" s="1"/>
  <c r="G160" i="3" s="1"/>
  <c r="C33" i="6" l="1"/>
  <c r="B34" i="6"/>
  <c r="B34" i="5"/>
  <c r="C33" i="5"/>
  <c r="C183" i="3"/>
  <c r="D172" i="3"/>
  <c r="E172" i="3" s="1"/>
  <c r="F172" i="3" s="1"/>
  <c r="G172" i="3" s="1"/>
  <c r="C34" i="6" l="1"/>
  <c r="B35" i="6"/>
  <c r="C34" i="5"/>
  <c r="B35" i="5"/>
  <c r="D184" i="3"/>
  <c r="E184" i="3" s="1"/>
  <c r="F184" i="3" s="1"/>
  <c r="G184" i="3" s="1"/>
  <c r="C195" i="3"/>
  <c r="C35" i="6" l="1"/>
  <c r="B36" i="6"/>
  <c r="B36" i="5"/>
  <c r="C35" i="5"/>
  <c r="D196" i="3"/>
  <c r="E196" i="3" s="1"/>
  <c r="F196" i="3" s="1"/>
  <c r="G196" i="3" s="1"/>
  <c r="C207" i="3"/>
  <c r="B37" i="5" l="1"/>
  <c r="C36" i="5"/>
  <c r="C36" i="6"/>
  <c r="B37" i="6"/>
  <c r="C219" i="3"/>
  <c r="D208" i="3"/>
  <c r="E208" i="3" s="1"/>
  <c r="F208" i="3" s="1"/>
  <c r="G208" i="3" s="1"/>
  <c r="B43" i="6" l="1"/>
  <c r="C37" i="6"/>
  <c r="B43" i="5"/>
  <c r="C37" i="5"/>
  <c r="D220" i="3"/>
  <c r="E220" i="3" s="1"/>
  <c r="F220" i="3" s="1"/>
  <c r="G220" i="3" s="1"/>
  <c r="C231" i="3"/>
  <c r="B42" i="6" l="1"/>
  <c r="C43" i="6"/>
  <c r="B53" i="6"/>
  <c r="B44" i="6"/>
  <c r="C43" i="5"/>
  <c r="B42" i="5"/>
  <c r="B44" i="5"/>
  <c r="B40" i="5"/>
  <c r="B53" i="5"/>
  <c r="C243" i="3"/>
  <c r="D232" i="3"/>
  <c r="E232" i="3" s="1"/>
  <c r="F232" i="3" s="1"/>
  <c r="G232" i="3" s="1"/>
  <c r="B45" i="6" l="1"/>
  <c r="C44" i="6"/>
  <c r="B45" i="5"/>
  <c r="C44" i="5"/>
  <c r="D244" i="3"/>
  <c r="E244" i="3" s="1"/>
  <c r="F244" i="3" s="1"/>
  <c r="G244" i="3" s="1"/>
  <c r="C255" i="3"/>
  <c r="C45" i="6" l="1"/>
  <c r="B46" i="6"/>
  <c r="B46" i="5"/>
  <c r="C45" i="5"/>
  <c r="C267" i="3"/>
  <c r="D256" i="3"/>
  <c r="E256" i="3" s="1"/>
  <c r="F256" i="3" s="1"/>
  <c r="G256" i="3" s="1"/>
  <c r="B47" i="5" l="1"/>
  <c r="C46" i="5"/>
  <c r="B47" i="6"/>
  <c r="C46" i="6"/>
  <c r="C279" i="3"/>
  <c r="D268" i="3"/>
  <c r="E268" i="3" s="1"/>
  <c r="F268" i="3" s="1"/>
  <c r="G268" i="3" s="1"/>
  <c r="B48" i="6" l="1"/>
  <c r="C47" i="6"/>
  <c r="C47" i="5"/>
  <c r="B48" i="5"/>
  <c r="C291" i="3"/>
  <c r="D280" i="3"/>
  <c r="E280" i="3" s="1"/>
  <c r="F280" i="3" s="1"/>
  <c r="G280" i="3" s="1"/>
  <c r="B49" i="5" l="1"/>
  <c r="C48" i="5"/>
  <c r="B49" i="6"/>
  <c r="C48" i="6"/>
  <c r="D292" i="3"/>
  <c r="E292" i="3" s="1"/>
  <c r="F292" i="3" s="1"/>
  <c r="G292" i="3" s="1"/>
  <c r="C303" i="3"/>
  <c r="C49" i="6" l="1"/>
  <c r="B55" i="6"/>
  <c r="C49" i="5"/>
  <c r="B55" i="5"/>
  <c r="C315" i="3"/>
  <c r="D304" i="3"/>
  <c r="E304" i="3" s="1"/>
  <c r="F304" i="3" s="1"/>
  <c r="G304" i="3" s="1"/>
  <c r="B56" i="5" l="1"/>
  <c r="B52" i="5"/>
  <c r="B65" i="5"/>
  <c r="B54" i="5"/>
  <c r="C55" i="5"/>
  <c r="B56" i="6"/>
  <c r="C55" i="6"/>
  <c r="B54" i="6"/>
  <c r="C327" i="3"/>
  <c r="D316" i="3"/>
  <c r="E316" i="3" s="1"/>
  <c r="F316" i="3" s="1"/>
  <c r="G316" i="3" s="1"/>
  <c r="B57" i="6" l="1"/>
  <c r="C56" i="6"/>
  <c r="C56" i="5"/>
  <c r="B57" i="5"/>
  <c r="C339" i="3"/>
  <c r="D328" i="3"/>
  <c r="E328" i="3" s="1"/>
  <c r="F328" i="3" s="1"/>
  <c r="G328" i="3" s="1"/>
  <c r="B58" i="6" l="1"/>
  <c r="C57" i="6"/>
  <c r="B58" i="5"/>
  <c r="C57" i="5"/>
  <c r="C351" i="3"/>
  <c r="D340" i="3"/>
  <c r="E340" i="3" s="1"/>
  <c r="F340" i="3" s="1"/>
  <c r="G340" i="3" s="1"/>
  <c r="C58" i="6" l="1"/>
  <c r="B59" i="6"/>
  <c r="C58" i="5"/>
  <c r="B59" i="5"/>
  <c r="D352" i="3"/>
  <c r="E352" i="3" s="1"/>
  <c r="F352" i="3" s="1"/>
  <c r="G352" i="3" s="1"/>
  <c r="C363" i="3"/>
  <c r="C59" i="5" l="1"/>
  <c r="B60" i="5"/>
  <c r="C59" i="6"/>
  <c r="B60" i="6"/>
  <c r="C375" i="3"/>
  <c r="D364" i="3"/>
  <c r="E364" i="3" s="1"/>
  <c r="F364" i="3" s="1"/>
  <c r="G364" i="3" s="1"/>
  <c r="C60" i="6" l="1"/>
  <c r="B61" i="6"/>
  <c r="C61" i="6" s="1"/>
  <c r="B61" i="5"/>
  <c r="C60" i="5"/>
  <c r="C387" i="3"/>
  <c r="D376" i="3"/>
  <c r="E376" i="3" s="1"/>
  <c r="F376" i="3" s="1"/>
  <c r="G376" i="3" s="1"/>
  <c r="B67" i="5" l="1"/>
  <c r="C61" i="5"/>
  <c r="C399" i="3"/>
  <c r="D388" i="3"/>
  <c r="E388" i="3" s="1"/>
  <c r="F388" i="3" s="1"/>
  <c r="G388" i="3" s="1"/>
  <c r="B64" i="5" l="1"/>
  <c r="B66" i="5"/>
  <c r="B68" i="5"/>
  <c r="C67" i="5"/>
  <c r="C411" i="3"/>
  <c r="D400" i="3"/>
  <c r="E400" i="3" s="1"/>
  <c r="F400" i="3" s="1"/>
  <c r="G400" i="3" s="1"/>
  <c r="B69" i="5" l="1"/>
  <c r="C68" i="5"/>
  <c r="D412" i="3"/>
  <c r="E412" i="3" s="1"/>
  <c r="F412" i="3" s="1"/>
  <c r="G412" i="3" s="1"/>
  <c r="C423" i="3"/>
  <c r="C69" i="5" l="1"/>
  <c r="B70" i="5"/>
  <c r="C435" i="3"/>
  <c r="D424" i="3"/>
  <c r="E424" i="3" s="1"/>
  <c r="F424" i="3" s="1"/>
  <c r="G424" i="3" s="1"/>
  <c r="C70" i="5" l="1"/>
  <c r="B71" i="5"/>
  <c r="C447" i="3"/>
  <c r="D436" i="3"/>
  <c r="E436" i="3" s="1"/>
  <c r="F436" i="3" s="1"/>
  <c r="G436" i="3" s="1"/>
  <c r="C71" i="5" l="1"/>
  <c r="B72" i="5"/>
  <c r="C459" i="3"/>
  <c r="D448" i="3"/>
  <c r="E448" i="3" s="1"/>
  <c r="F448" i="3" s="1"/>
  <c r="G448" i="3" s="1"/>
  <c r="C72" i="5" l="1"/>
  <c r="B73" i="5"/>
  <c r="C73" i="5" s="1"/>
  <c r="D460" i="3"/>
  <c r="E460" i="3" s="1"/>
  <c r="F460" i="3" s="1"/>
  <c r="G460" i="3" s="1"/>
  <c r="C471" i="3"/>
  <c r="C483" i="3" l="1"/>
  <c r="D472" i="3"/>
  <c r="E472" i="3" s="1"/>
  <c r="F472" i="3" s="1"/>
  <c r="G472" i="3" s="1"/>
  <c r="C495" i="3" l="1"/>
  <c r="D484" i="3"/>
  <c r="E484" i="3" s="1"/>
  <c r="F484" i="3" s="1"/>
  <c r="G484" i="3" s="1"/>
  <c r="D496" i="3" l="1"/>
  <c r="E496" i="3" s="1"/>
  <c r="F496" i="3" s="1"/>
  <c r="G496" i="3" s="1"/>
  <c r="C507" i="3"/>
  <c r="C519" i="3" l="1"/>
  <c r="D508" i="3"/>
  <c r="E508" i="3" s="1"/>
  <c r="F508" i="3" s="1"/>
  <c r="G508" i="3" s="1"/>
  <c r="C531" i="3" l="1"/>
  <c r="D520" i="3"/>
  <c r="E520" i="3" s="1"/>
  <c r="F520" i="3" s="1"/>
  <c r="G520" i="3" s="1"/>
  <c r="C543" i="3" l="1"/>
  <c r="D532" i="3"/>
  <c r="E532" i="3" s="1"/>
  <c r="F532" i="3" s="1"/>
  <c r="G532" i="3" s="1"/>
  <c r="C555" i="3" l="1"/>
  <c r="D544" i="3"/>
  <c r="E544" i="3" s="1"/>
  <c r="F544" i="3" s="1"/>
  <c r="G544" i="3" s="1"/>
  <c r="C567" i="3" l="1"/>
  <c r="D556" i="3"/>
  <c r="E556" i="3" s="1"/>
  <c r="F556" i="3" s="1"/>
  <c r="G556" i="3" s="1"/>
  <c r="C579" i="3" l="1"/>
  <c r="D568" i="3"/>
  <c r="E568" i="3" s="1"/>
  <c r="F568" i="3" s="1"/>
  <c r="G568" i="3" s="1"/>
  <c r="C591" i="3" l="1"/>
  <c r="D580" i="3"/>
  <c r="E580" i="3" s="1"/>
  <c r="F580" i="3" s="1"/>
  <c r="G580" i="3" s="1"/>
  <c r="D592" i="3" l="1"/>
  <c r="E592" i="3" s="1"/>
  <c r="F592" i="3" s="1"/>
  <c r="G592" i="3" s="1"/>
  <c r="C603" i="3"/>
  <c r="C615" i="3" l="1"/>
  <c r="D616" i="3" s="1"/>
  <c r="E616" i="3" s="1"/>
  <c r="F616" i="3" s="1"/>
  <c r="G616" i="3" s="1"/>
  <c r="D604" i="3"/>
  <c r="E604" i="3" s="1"/>
  <c r="F604" i="3" s="1"/>
  <c r="G60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 Verlag, München</author>
  </authors>
  <commentList>
    <comment ref="C12" authorId="0" shapeId="0" xr:uid="{A24AC625-CD7F-469B-95B7-FDD5FE03C469}">
      <text>
        <r>
          <rPr>
            <sz val="10"/>
            <color indexed="81"/>
            <rFont val="Arial"/>
            <family val="2"/>
          </rPr>
          <t>Hier geben Sie bei Bedarf einen Namen oder Titel an, der über der Zeiterfassung stehen soll.</t>
        </r>
      </text>
    </comment>
    <comment ref="C23" authorId="0" shapeId="0" xr:uid="{9547ED51-7C6D-4290-94B6-C4FFE765BEA4}">
      <text>
        <r>
          <rPr>
            <sz val="10"/>
            <color indexed="81"/>
            <rFont val="Arial"/>
            <family val="2"/>
          </rPr>
          <t>Geben Sie hier einmal im Jahr das Datum des Montags der ersten KW des neuen Jahres ein.
Diese Option ist nur in der käuflich erwerbbaren Originaldatei vorgesehen.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Auvista.com</author>
    <author>Auvista</author>
    <author>.</author>
  </authors>
  <commentList>
    <comment ref="O3" authorId="0" shapeId="0" xr:uid="{F51479C1-D43B-4C02-9CC1-F74BDF45A4C4}">
      <text>
        <r>
          <rPr>
            <sz val="10"/>
            <color indexed="81"/>
            <rFont val="Arial"/>
            <family val="2"/>
          </rPr>
          <t>Hier geben Sie die Über- oder Unterstunden  des letzten Monats / Woche ein.</t>
        </r>
      </text>
    </comment>
    <comment ref="P3" authorId="0" shapeId="0" xr:uid="{50F3DE2E-156A-4D0F-A220-9761C5529692}">
      <text>
        <r>
          <rPr>
            <sz val="10"/>
            <color indexed="81"/>
            <rFont val="Arial"/>
            <family val="2"/>
          </rPr>
          <t>Hier geben Sie die Über- oder Unterstunden  des letzten Monats / Woche ein.</t>
        </r>
      </text>
    </comment>
    <comment ref="O4" authorId="0" shapeId="0" xr:uid="{CC153434-AD5E-4407-AAD0-EC3BEDB290D5}">
      <text>
        <r>
          <rPr>
            <sz val="10"/>
            <color indexed="81"/>
            <rFont val="Arial"/>
            <family val="2"/>
          </rPr>
          <t>Hier geben Sie die Soll-Stunden an, die in dieser Woche abzuleisten sind.</t>
        </r>
      </text>
    </comment>
    <comment ref="P4" authorId="0" shapeId="0" xr:uid="{054A9C27-911E-4D7B-BCEE-A0B023A2ED9D}">
      <text>
        <r>
          <rPr>
            <sz val="10"/>
            <color indexed="81"/>
            <rFont val="Arial"/>
            <family val="2"/>
          </rPr>
          <t>Hier geben Sie die Soll-Stunden an, die in dieser Woche abzuleisten sind.</t>
        </r>
      </text>
    </comment>
    <comment ref="O5" authorId="1" shapeId="0" xr:uid="{434B6488-B8D0-4374-ADB0-6262B7AEB548}">
      <text>
        <r>
          <rPr>
            <sz val="10"/>
            <color indexed="81"/>
            <rFont val="Arial"/>
            <family val="2"/>
          </rPr>
          <t>Stundensatz des jeweiligen Mitarbeiters</t>
        </r>
      </text>
    </comment>
    <comment ref="P5" authorId="1" shapeId="0" xr:uid="{3F567456-63D7-4082-A158-EAAF03966B78}">
      <text>
        <r>
          <rPr>
            <sz val="10"/>
            <color indexed="81"/>
            <rFont val="Arial"/>
            <family val="2"/>
          </rPr>
          <t>Stundensatz des jeweiligen Mitarbeiters</t>
        </r>
      </text>
    </comment>
    <comment ref="Q5" authorId="0" shapeId="0" xr:uid="{60E27E4D-6804-495F-B563-4576762ABC47}">
      <text>
        <r>
          <rPr>
            <b/>
            <sz val="10"/>
            <color indexed="81"/>
            <rFont val="Arial"/>
            <family val="2"/>
          </rPr>
          <t>Auvista.com:</t>
        </r>
        <r>
          <rPr>
            <sz val="10"/>
            <color indexed="81"/>
            <rFont val="Arial"/>
            <family val="2"/>
          </rPr>
          <t xml:space="preserve">
Hier geben Sie die Abkürzung Ihrer Währung ein.</t>
        </r>
      </text>
    </comment>
    <comment ref="D6" authorId="2" shapeId="0" xr:uid="{ABF57A1D-36DA-4135-8628-4D965765BAF7}">
      <text>
        <r>
          <rPr>
            <sz val="10"/>
            <color indexed="81"/>
            <rFont val="Arial"/>
            <family val="2"/>
          </rPr>
          <t>Tragen Sie hier zu den jeweiligen Tagen die Stunden als Dezimalzahlen ein, an denen der Mitarbeiter anwesend ist.</t>
        </r>
      </text>
    </comment>
    <comment ref="E6" authorId="2" shapeId="0" xr:uid="{5EF5FEFE-FF1F-4A0B-AFB6-C1D271C51CE1}">
      <text>
        <r>
          <rPr>
            <sz val="10"/>
            <color indexed="81"/>
            <rFont val="Arial"/>
            <family val="2"/>
          </rPr>
          <t>Tragen Sie hier zu den jeweiligen Tagen die Stunden als Dezimalzahlen ein, an denen der Mitarbeiter anwesend ist, aber nicht gearbeitet hat.</t>
        </r>
      </text>
    </comment>
    <comment ref="F6" authorId="2" shapeId="0" xr:uid="{1F5A67EB-DEE7-4A44-9264-217FE6ABB38C}">
      <text>
        <r>
          <rPr>
            <sz val="10"/>
            <color indexed="81"/>
            <rFont val="Arial"/>
            <family val="2"/>
          </rPr>
          <t>Hier errechnet sich die Anwesenheitszeit minus der Pausen.</t>
        </r>
      </text>
    </comment>
    <comment ref="G6" authorId="2" shapeId="0" xr:uid="{51CBA6BD-F07C-472F-97AF-E6378E474FFC}">
      <text>
        <r>
          <rPr>
            <sz val="10"/>
            <color indexed="81"/>
            <rFont val="Arial"/>
            <family val="2"/>
          </rPr>
          <t>Zu jedem Tag können Sie sich in dieser Spalte Notizen machen.</t>
        </r>
      </text>
    </comment>
    <comment ref="I6" authorId="2" shapeId="0" xr:uid="{C6483D14-77CC-4159-B7FA-01670E126A07}">
      <text>
        <r>
          <rPr>
            <sz val="10"/>
            <color indexed="81"/>
            <rFont val="Arial"/>
            <family val="2"/>
          </rPr>
          <t>Tragen Sie hier einen möglichen 1. Sonder-Zuschlag in Prozent ein. Haben Sie keine Zuschläge, lassen Sie diese Zelle leer.</t>
        </r>
      </text>
    </comment>
    <comment ref="J6" authorId="2" shapeId="0" xr:uid="{64D27A05-7112-4221-9DB9-837CA323AFB1}">
      <text>
        <r>
          <rPr>
            <sz val="10"/>
            <color indexed="81"/>
            <rFont val="Arial"/>
            <family val="2"/>
          </rPr>
          <t>Tragen Sie hier einen möglichen 2. Sonder-Zuschlag in Prozent ein. Haben Sie keine Zuschläge, lassen Sie diese Zelle leer.</t>
        </r>
      </text>
    </comment>
    <comment ref="K6" authorId="2" shapeId="0" xr:uid="{7A02D549-E047-4D39-A337-5872908385AF}">
      <text>
        <r>
          <rPr>
            <sz val="10"/>
            <color indexed="81"/>
            <rFont val="Arial"/>
            <family val="2"/>
          </rPr>
          <t>Tragen Sie hier einen möglichen 3. Sonder-Zuschlag in Prozent ein. Haben Sie keine Zuschläge, lassen Sie diese Zelle leer.</t>
        </r>
      </text>
    </comment>
    <comment ref="L6" authorId="2" shapeId="0" xr:uid="{6E5F7A90-C042-4D24-AA86-6D15EE08E101}">
      <text>
        <r>
          <rPr>
            <sz val="10"/>
            <color indexed="81"/>
            <rFont val="Arial"/>
            <family val="2"/>
          </rPr>
          <t>Tragen Sie hier einen möglichen 4. Sonder-Zuschlag in Prozent ein. Haben Sie keine Zuschläge, lassen Sie diese Zelle leer.</t>
        </r>
      </text>
    </comment>
    <comment ref="O6" authorId="1" shapeId="0" xr:uid="{ECB9266C-E5E7-47D0-84CE-4E578EEB2C07}">
      <text>
        <r>
          <rPr>
            <sz val="10"/>
            <color indexed="81"/>
            <rFont val="Arial"/>
            <family val="2"/>
          </rPr>
          <t>Den Wert der Überstunde ohne Zuschläge - bei bezahlten Überstunden.
Werden diese nicht bezahlt, Zelle bitte leer lassen.</t>
        </r>
      </text>
    </comment>
    <comment ref="P6" authorId="1" shapeId="0" xr:uid="{7F37543E-8695-49F6-ABB8-3C5716747A73}">
      <text>
        <r>
          <rPr>
            <sz val="10"/>
            <color indexed="81"/>
            <rFont val="Arial"/>
            <family val="2"/>
          </rPr>
          <t>Den Wert der Überstunde ohne Zuschläge - bei bezahlten Überstunden.
Werden diese nicht bezahlt, Zelle bitte leer lassen.</t>
        </r>
      </text>
    </comment>
    <comment ref="B7" authorId="0" shapeId="0" xr:uid="{492786B1-ECC0-422A-ADFE-60885B59AA24}">
      <text>
        <r>
          <rPr>
            <b/>
            <sz val="10"/>
            <color indexed="81"/>
            <rFont val="Arial"/>
            <family val="2"/>
          </rPr>
          <t>Auvista</t>
        </r>
        <r>
          <rPr>
            <sz val="10"/>
            <color indexed="81"/>
            <rFont val="Arial"/>
            <family val="2"/>
          </rPr>
          <t xml:space="preserve">
Geben Sie hier in B7 das erste Datum des neuen Abrechnungszeitraumes ein.</t>
        </r>
      </text>
    </comment>
    <comment ref="N13" authorId="2" shapeId="0" xr:uid="{757F03EF-751D-4C41-8912-9EF609A607C9}">
      <text>
        <r>
          <rPr>
            <sz val="10"/>
            <color indexed="81"/>
            <rFont val="Arial"/>
            <family val="2"/>
          </rPr>
          <t>Überstunden werden nur berechnet,  wenn Sie für diese Woche eine Sollzeit eingetragen haben. Sie werden nur vergütet, wenn Sie einen Überstunden-Satz oben angegeben haben.</t>
        </r>
      </text>
    </comment>
    <comment ref="P17" authorId="2" shapeId="0" xr:uid="{15B27755-A96E-4477-89FA-DABB7ADB6539}">
      <text>
        <r>
          <rPr>
            <sz val="10"/>
            <color indexed="81"/>
            <rFont val="Arial"/>
            <family val="2"/>
          </rPr>
          <t>Bei Änderung der Sollzeit vorhandene Einträge einfach überschreiben.</t>
        </r>
      </text>
    </comment>
    <comment ref="P18" authorId="2" shapeId="0" xr:uid="{3EA621B6-86AD-473C-83A9-280B1328C219}">
      <text>
        <r>
          <rPr>
            <sz val="10"/>
            <color indexed="81"/>
            <rFont val="Arial"/>
            <family val="2"/>
          </rPr>
          <t>Die Überstunden werden automatisch in die nächste Woche übernommen es sei denn, Sie tragen in diese Zelle eine Zahl  für den Überstunden-Satz ein.</t>
        </r>
      </text>
    </comment>
    <comment ref="N25" authorId="2" shapeId="0" xr:uid="{1DC281BF-9C39-47CD-9FCB-9121AE302A37}">
      <text>
        <r>
          <rPr>
            <sz val="10"/>
            <color indexed="81"/>
            <rFont val="Arial"/>
            <family val="2"/>
          </rPr>
          <t>Überstunden werden nur berechnet,  wenn Sie für diese Woche eine Sollzeit eingetragen haben. Sie werden nur vergütet, wenn Sie einen Überstunden-Satz oben angegeben haben.</t>
        </r>
      </text>
    </comment>
    <comment ref="P29" authorId="2" shapeId="0" xr:uid="{014E3AFA-DC28-4791-95E7-65C825BE927E}">
      <text>
        <r>
          <rPr>
            <sz val="10"/>
            <color indexed="81"/>
            <rFont val="Arial"/>
            <family val="2"/>
          </rPr>
          <t>Bei Änderung der Sollzeit vorhandene Einträge einfach überschreiben.</t>
        </r>
      </text>
    </comment>
    <comment ref="P30" authorId="2" shapeId="0" xr:uid="{6AF8DF46-01DF-44D4-893F-F214675412E8}">
      <text>
        <r>
          <rPr>
            <sz val="10"/>
            <color indexed="81"/>
            <rFont val="Arial"/>
            <family val="2"/>
          </rPr>
          <t>Die Überstunden werden automatisch in die nächste Woche übernommen es sei denn, Sie tragen in diese Zelle eine Zahl  für den Überstunden-Satz ein.</t>
        </r>
      </text>
    </comment>
    <comment ref="N37" authorId="2" shapeId="0" xr:uid="{DEEF9F30-2D67-478A-ACA6-0C20F307557B}">
      <text>
        <r>
          <rPr>
            <sz val="10"/>
            <color indexed="81"/>
            <rFont val="Arial"/>
            <family val="2"/>
          </rPr>
          <t>Überstunden werden nur berechnet,  wenn Sie für diese Woche eine Sollzeit eingetragen haben. Sie werden nur vergütet, wenn Sie einen Überstunden-Satz oben angegeben haben.</t>
        </r>
      </text>
    </comment>
    <comment ref="P41" authorId="2" shapeId="0" xr:uid="{8CF5CD72-358B-4C56-89AB-FDBE4220DD00}">
      <text>
        <r>
          <rPr>
            <sz val="10"/>
            <color indexed="81"/>
            <rFont val="Arial"/>
            <family val="2"/>
          </rPr>
          <t>Bei Änderung der Sollzeit vorhandene Einträge einfach überschreiben.</t>
        </r>
      </text>
    </comment>
    <comment ref="P42" authorId="2" shapeId="0" xr:uid="{94556990-B929-42FC-B1D9-53C2189A4D55}">
      <text>
        <r>
          <rPr>
            <sz val="10"/>
            <color indexed="81"/>
            <rFont val="Arial"/>
            <family val="2"/>
          </rPr>
          <t>Die Überstunden werden automatisch in die nächste Woche übernommen es sei denn, Sie tragen in diese Zelle eine Zahl  für den Überstunden-Satz ein.</t>
        </r>
      </text>
    </comment>
    <comment ref="N49" authorId="2" shapeId="0" xr:uid="{A2998A2F-0826-4C09-9555-A7CD410A890F}">
      <text>
        <r>
          <rPr>
            <sz val="10"/>
            <color indexed="81"/>
            <rFont val="Arial"/>
            <family val="2"/>
          </rPr>
          <t>Überstunden werden nur berechnet,  wenn Sie für diese Woche eine Sollzeit eingetragen haben. Sie werden nur vergütet, wenn Sie einen Überstunden-Satz oben angegeben haben.</t>
        </r>
      </text>
    </comment>
    <comment ref="P53" authorId="2" shapeId="0" xr:uid="{672C503F-EE3D-4368-B8A1-CCAC47134551}">
      <text>
        <r>
          <rPr>
            <sz val="10"/>
            <color indexed="81"/>
            <rFont val="Arial"/>
            <family val="2"/>
          </rPr>
          <t>Bei Änderung der Sollzeit vorhandene Einträge einfach überschreiben.</t>
        </r>
      </text>
    </comment>
    <comment ref="P54" authorId="2" shapeId="0" xr:uid="{433A0EC3-FA2D-43CF-8F83-9AE13719CFD5}">
      <text>
        <r>
          <rPr>
            <sz val="10"/>
            <color indexed="81"/>
            <rFont val="Arial"/>
            <family val="2"/>
          </rPr>
          <t>Die Überstunden werden automatisch in die nächste Woche übernommen es sei denn, Sie tragen in diese Zelle eine Zahl  für den Überstunden-Satz ein.</t>
        </r>
      </text>
    </comment>
    <comment ref="N61" authorId="2" shapeId="0" xr:uid="{1670F946-D00E-446D-9679-FC79A557C5C9}">
      <text>
        <r>
          <rPr>
            <sz val="10"/>
            <color indexed="81"/>
            <rFont val="Arial"/>
            <family val="2"/>
          </rPr>
          <t>Überstunden werden nur berechnet,  wenn Sie für diese Woche eine Sollzeit eingetragen haben. Sie werden nur vergütet, wenn Sie einen Überstunden-Satz oben angegeben haben.</t>
        </r>
      </text>
    </comment>
    <comment ref="P65" authorId="2" shapeId="0" xr:uid="{1120FCC4-7B7C-4D3A-9862-F9DC3434C11D}">
      <text>
        <r>
          <rPr>
            <sz val="10"/>
            <color indexed="81"/>
            <rFont val="Arial"/>
            <family val="2"/>
          </rPr>
          <t>Bei Änderung der Sollzeit vorhandene Einträge einfach überschreiben.</t>
        </r>
      </text>
    </comment>
    <comment ref="P66" authorId="2" shapeId="0" xr:uid="{66E6CF71-C763-4D49-8D1C-8BE1F4DD1905}">
      <text>
        <r>
          <rPr>
            <sz val="10"/>
            <color indexed="81"/>
            <rFont val="Arial"/>
            <family val="2"/>
          </rPr>
          <t>Die Überstunden werden automatisch in die nächste Woche übernommen es sei denn, Sie tragen in diese Zelle eine Zahl  für den Überstunden-Satz ein.</t>
        </r>
      </text>
    </comment>
    <comment ref="N73" authorId="2" shapeId="0" xr:uid="{C31E358C-5355-4BF7-A36C-875011806F56}">
      <text>
        <r>
          <rPr>
            <sz val="10"/>
            <color indexed="81"/>
            <rFont val="Arial"/>
            <family val="2"/>
          </rPr>
          <t>Überstunden werden nur berechnet,  wenn Sie für diese Woche eine Sollzeit eingetragen haben. Sie werden nur vergütet, wenn Sie einen Überstunden-Satz oben angegeben haben.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Auvista.com</author>
    <author>Auvista</author>
    <author>.</author>
  </authors>
  <commentList>
    <comment ref="O3" authorId="0" shapeId="0" xr:uid="{42E2B1D9-7E06-4164-A2B6-996C3A5F09A7}">
      <text>
        <r>
          <rPr>
            <sz val="8"/>
            <color indexed="81"/>
            <rFont val="Tahoma"/>
            <family val="2"/>
          </rPr>
          <t>Hier geben Sie die Über- oder Unterstunden  des letzten Monats / Woche ein.</t>
        </r>
      </text>
    </comment>
    <comment ref="P3" authorId="0" shapeId="0" xr:uid="{18820DBD-4E4E-4674-9933-FE5AEDD564C1}">
      <text>
        <r>
          <rPr>
            <sz val="8"/>
            <color indexed="81"/>
            <rFont val="Tahoma"/>
            <family val="2"/>
          </rPr>
          <t>Hier geben Sie die Über- oder Unterstunden  des letzten Monats / Woche ein.</t>
        </r>
      </text>
    </comment>
    <comment ref="O4" authorId="0" shapeId="0" xr:uid="{F5528F04-02B7-41C7-B522-D58523211929}">
      <text>
        <r>
          <rPr>
            <sz val="8"/>
            <color indexed="81"/>
            <rFont val="Tahoma"/>
            <family val="2"/>
          </rPr>
          <t>Hier geben Sie die Soll-Stunden an, die in dieser Woche abzuleisten sind.</t>
        </r>
      </text>
    </comment>
    <comment ref="P4" authorId="0" shapeId="0" xr:uid="{E3BA03EB-BAA3-422F-8BA7-8EB8DB0065F3}">
      <text>
        <r>
          <rPr>
            <sz val="8"/>
            <color indexed="81"/>
            <rFont val="Tahoma"/>
            <family val="2"/>
          </rPr>
          <t>Hier geben Sie die Soll-Stunden an, die in dieser Woche abzuleisten sind.</t>
        </r>
      </text>
    </comment>
    <comment ref="O5" authorId="1" shapeId="0" xr:uid="{088C95A0-3CD3-4CCD-8DED-ACDFCB10B896}">
      <text>
        <r>
          <rPr>
            <sz val="8"/>
            <color indexed="81"/>
            <rFont val="Tahoma"/>
            <family val="2"/>
          </rPr>
          <t>Stundensatz des jeweiligen Mitarbeiters</t>
        </r>
      </text>
    </comment>
    <comment ref="P5" authorId="1" shapeId="0" xr:uid="{D235FF07-2CC0-48F6-A06B-3BDD6F85BD66}">
      <text>
        <r>
          <rPr>
            <sz val="8"/>
            <color indexed="81"/>
            <rFont val="Tahoma"/>
            <family val="2"/>
          </rPr>
          <t>Stundensatz des jeweiligen Mitarbeiters</t>
        </r>
      </text>
    </comment>
    <comment ref="Q5" authorId="0" shapeId="0" xr:uid="{25E6592F-E2EC-4AC7-97F5-30EABEE7EFFC}">
      <text>
        <r>
          <rPr>
            <b/>
            <sz val="8"/>
            <color indexed="81"/>
            <rFont val="Tahoma"/>
            <family val="2"/>
          </rPr>
          <t>Auvista.com:</t>
        </r>
        <r>
          <rPr>
            <sz val="8"/>
            <color indexed="81"/>
            <rFont val="Tahoma"/>
            <family val="2"/>
          </rPr>
          <t xml:space="preserve">
Hier geben Sie die Abkürzung Ihrer Währung ein.</t>
        </r>
      </text>
    </comment>
    <comment ref="D6" authorId="2" shapeId="0" xr:uid="{5E9CC955-D6B0-4B6C-ACA7-A1DB03C7136B}">
      <text>
        <r>
          <rPr>
            <sz val="8"/>
            <color indexed="81"/>
            <rFont val="Tahoma"/>
            <family val="2"/>
          </rPr>
          <t>Tragen Sie hier zu den jeweiligen Tagen die Stunden als Dezimalzahlen ein, an denen der Mitarbeiter anwesend ist.</t>
        </r>
      </text>
    </comment>
    <comment ref="E6" authorId="2" shapeId="0" xr:uid="{6430CDE4-C6D2-4ECD-AAA9-8BE70D9F04F2}">
      <text>
        <r>
          <rPr>
            <sz val="8"/>
            <color indexed="81"/>
            <rFont val="Tahoma"/>
            <family val="2"/>
          </rPr>
          <t>Tragen Sie hier zu den jeweiligen Tagen die Stunden als Dezimalzahlen ein, an denen der Mitarbeiter anwesend ist, aber nicht gearbeitet hat.</t>
        </r>
      </text>
    </comment>
    <comment ref="F6" authorId="2" shapeId="0" xr:uid="{7ECADDD8-E734-46C3-ACDC-2F8F92FA2589}">
      <text>
        <r>
          <rPr>
            <sz val="8"/>
            <color indexed="81"/>
            <rFont val="Tahoma"/>
            <family val="2"/>
          </rPr>
          <t>Hier errechnet sich die Anwesenheitszeit minus der Pausen.</t>
        </r>
      </text>
    </comment>
    <comment ref="G6" authorId="2" shapeId="0" xr:uid="{4466AD18-2D67-4C8D-95BC-A5EBEDD298CA}">
      <text>
        <r>
          <rPr>
            <sz val="8"/>
            <color indexed="81"/>
            <rFont val="Tahoma"/>
            <family val="2"/>
          </rPr>
          <t>Zu jedem Tag können Sie sich in dieser Spalte Notizen machen.</t>
        </r>
      </text>
    </comment>
    <comment ref="I6" authorId="2" shapeId="0" xr:uid="{D7151208-B949-4BF5-8B1D-7BDE6113664E}">
      <text>
        <r>
          <rPr>
            <sz val="8"/>
            <color indexed="81"/>
            <rFont val="Tahoma"/>
            <family val="2"/>
          </rPr>
          <t>Tragen Sie hier einen möglichen 1. Sonder-Zuschlag in Prozent ein. Haben Sie keine Zuschläge, lassen Sie diese Zelle Leer.</t>
        </r>
      </text>
    </comment>
    <comment ref="J6" authorId="2" shapeId="0" xr:uid="{0447A473-4DD3-42CF-BA6A-694060EB602C}">
      <text>
        <r>
          <rPr>
            <sz val="8"/>
            <color indexed="81"/>
            <rFont val="Tahoma"/>
            <family val="2"/>
          </rPr>
          <t>Tragen Sie hier einen möglichen 2. Sonder-Zuschlag in Prozent ein. Haben Sie keine Zuschläge, lassen Sie diese Zelle Leer.</t>
        </r>
      </text>
    </comment>
    <comment ref="K6" authorId="2" shapeId="0" xr:uid="{51831E8F-F48E-464B-80C4-40CC8250D624}">
      <text>
        <r>
          <rPr>
            <sz val="8"/>
            <color indexed="81"/>
            <rFont val="Tahoma"/>
            <family val="2"/>
          </rPr>
          <t>Tragen Sie hier einen möglichen 3. Sonder-Zuschlag in Prozent ein. Haben Sie keine Zuschläge, lassen Sie diese Zelle Leer.</t>
        </r>
      </text>
    </comment>
    <comment ref="L6" authorId="2" shapeId="0" xr:uid="{F15EC29A-EB1C-4DDF-A6EA-6BF1E73CC4FB}">
      <text>
        <r>
          <rPr>
            <sz val="8"/>
            <color indexed="81"/>
            <rFont val="Tahoma"/>
            <family val="2"/>
          </rPr>
          <t>Tragen Sie hier einen möglichen 4. Sonder-Zuschlag in Prozent ein. Haben Sie keine Zuschläge, lassen Sie diese Zelle Leer.</t>
        </r>
      </text>
    </comment>
    <comment ref="O6" authorId="1" shapeId="0" xr:uid="{9E52A788-39DA-4BEF-B09D-D7477515F7A2}">
      <text>
        <r>
          <rPr>
            <sz val="8"/>
            <color indexed="81"/>
            <rFont val="Tahoma"/>
            <family val="2"/>
          </rPr>
          <t>Den Wert der Überstunde ohne Zuschläge - bei bezahlten Überstunden. Werden diese nicht bezahlt, Zelle bitte leer lassen.</t>
        </r>
      </text>
    </comment>
    <comment ref="P6" authorId="1" shapeId="0" xr:uid="{1B22FE6A-C800-4816-BC9A-820736180959}">
      <text>
        <r>
          <rPr>
            <sz val="8"/>
            <color indexed="81"/>
            <rFont val="Tahoma"/>
            <family val="2"/>
          </rPr>
          <t>Den Wert der Überstunde ohne Zuschläge - bei bezahlten Überstunden. Werden diese nicht bezahlt, Zelle bitte leer lassen.</t>
        </r>
      </text>
    </comment>
    <comment ref="B7" authorId="0" shapeId="0" xr:uid="{1F588F39-2698-4366-A23B-57305D68B76C}">
      <text>
        <r>
          <rPr>
            <b/>
            <sz val="11"/>
            <color indexed="81"/>
            <rFont val="Calibri"/>
            <family val="2"/>
          </rPr>
          <t>Auvista.de:</t>
        </r>
        <r>
          <rPr>
            <sz val="11"/>
            <color indexed="81"/>
            <rFont val="Calibri"/>
            <family val="2"/>
          </rPr>
          <t xml:space="preserve">
Geben Sie hier in B7 das erste Datum des neuen Abrechnungszeitraumes ein.</t>
        </r>
      </text>
    </comment>
    <comment ref="N13" authorId="2" shapeId="0" xr:uid="{5C9C40D8-F4A7-4683-B1A7-39D8483DB7B7}">
      <text>
        <r>
          <rPr>
            <sz val="8"/>
            <color indexed="81"/>
            <rFont val="Tahoma"/>
            <family val="2"/>
          </rPr>
          <t>Überstunden werden nur berechnet,  wenn Sie für diese Woche eine Sollzeit eingetragen haben. Sie werden nur vergütet, wenn Sie einen Überstunden-Satz in Ihrer Währung angegeben haben.</t>
        </r>
      </text>
    </comment>
    <comment ref="P17" authorId="2" shapeId="0" xr:uid="{92119993-6CA1-421E-97CB-C0FA6852DE5B}">
      <text>
        <r>
          <rPr>
            <sz val="8"/>
            <color indexed="81"/>
            <rFont val="Tahoma"/>
            <family val="2"/>
          </rPr>
          <t>Bei Änderung der Sollzeit vorhandene Einträge einfach überschreiben.</t>
        </r>
      </text>
    </comment>
    <comment ref="P18" authorId="2" shapeId="0" xr:uid="{3414D5E7-B652-4249-9F37-EA38EEB46A2B}">
      <text>
        <r>
          <rPr>
            <sz val="8"/>
            <color indexed="81"/>
            <rFont val="Tahoma"/>
            <family val="2"/>
          </rPr>
          <t>Die Überstunden werden automatisch in die nächste Woche übernommen, außer Sie tragen in diese Zelle eine Zahl  für den Überstunden-Satz ein.</t>
        </r>
      </text>
    </comment>
    <comment ref="N25" authorId="2" shapeId="0" xr:uid="{2F661B15-769D-4F86-A33D-5B094E777BD9}">
      <text>
        <r>
          <rPr>
            <sz val="8"/>
            <color indexed="81"/>
            <rFont val="Tahoma"/>
            <family val="2"/>
          </rPr>
          <t>Überstunden werden nur berechnet,  wenn Sie für diese Woche eine Sollzeit eingetragen haben. Sie werden nur vergütet, wenn Sie einen Überstunden-Satz in Ihrer Währung angegeben haben.</t>
        </r>
      </text>
    </comment>
    <comment ref="P29" authorId="2" shapeId="0" xr:uid="{F1D996DA-6701-4A8A-9332-376934B17F31}">
      <text>
        <r>
          <rPr>
            <sz val="8"/>
            <color indexed="81"/>
            <rFont val="Tahoma"/>
            <family val="2"/>
          </rPr>
          <t>Bei Änderung der Sollzeit vorhandene Einträge einfach überschreiben.</t>
        </r>
      </text>
    </comment>
    <comment ref="P30" authorId="2" shapeId="0" xr:uid="{BF2D8CE7-E740-40E1-9C0E-3FD5CCC864B9}">
      <text>
        <r>
          <rPr>
            <sz val="8"/>
            <color indexed="81"/>
            <rFont val="Tahoma"/>
            <family val="2"/>
          </rPr>
          <t>Die Überstunden werden automatisch in die nächste Woche übernommen, außer Sie tragen in diese Zelle eine Zahl  für den Überstunden-Satz ein.</t>
        </r>
      </text>
    </comment>
    <comment ref="N37" authorId="2" shapeId="0" xr:uid="{5E2A769F-F6DB-4575-B51E-8F158B3A03C1}">
      <text>
        <r>
          <rPr>
            <sz val="8"/>
            <color indexed="81"/>
            <rFont val="Tahoma"/>
            <family val="2"/>
          </rPr>
          <t>Überstunden werden nur berechnet,  wenn Sie für diese Woche eine Sollzeit eingetragen haben. Sie werden nur vergütet, wenn Sie einen Überstunden-Satz in Ihrer Währung angegeben haben.</t>
        </r>
      </text>
    </comment>
    <comment ref="P41" authorId="2" shapeId="0" xr:uid="{46CBA02A-5D66-456C-BB9F-5503F81BDD57}">
      <text>
        <r>
          <rPr>
            <sz val="8"/>
            <color indexed="81"/>
            <rFont val="Tahoma"/>
            <family val="2"/>
          </rPr>
          <t>Bei Änderung der Sollzeit vorhandene Einträge einfach überschreiben.</t>
        </r>
      </text>
    </comment>
    <comment ref="P42" authorId="2" shapeId="0" xr:uid="{215E18F8-D6C2-480F-BE3E-87B0EFAE2572}">
      <text>
        <r>
          <rPr>
            <sz val="8"/>
            <color indexed="81"/>
            <rFont val="Tahoma"/>
            <family val="2"/>
          </rPr>
          <t>Die Überstunden werden automatisch in die nächste Woche übernommen, außer Sie tragen in diese Zelle eine Zahl  für den Überstunden-Satz ein.</t>
        </r>
      </text>
    </comment>
    <comment ref="N49" authorId="2" shapeId="0" xr:uid="{D5C574E0-0C45-496D-9480-D76EE804637B}">
      <text>
        <r>
          <rPr>
            <sz val="8"/>
            <color indexed="81"/>
            <rFont val="Tahoma"/>
            <family val="2"/>
          </rPr>
          <t>Überstunden werden nur berechnet,  wenn Sie für diese Woche eine Sollzeit eingetragen haben. Sie werden nur vergütet, wenn Sie einen Überstunden-Satz in Ihrer Währung angegeben haben.</t>
        </r>
      </text>
    </comment>
    <comment ref="P53" authorId="2" shapeId="0" xr:uid="{088DCB00-E1B5-43BC-844E-65D6655A76DC}">
      <text>
        <r>
          <rPr>
            <sz val="8"/>
            <color indexed="81"/>
            <rFont val="Tahoma"/>
            <family val="2"/>
          </rPr>
          <t>Bei Änderung der Sollzeit vorhandene Einträge einfach überschreiben.</t>
        </r>
      </text>
    </comment>
    <comment ref="P54" authorId="2" shapeId="0" xr:uid="{18AA87FC-DABA-46C3-B5B4-8E1DD5CAEE8D}">
      <text>
        <r>
          <rPr>
            <sz val="8"/>
            <color indexed="81"/>
            <rFont val="Tahoma"/>
            <family val="2"/>
          </rPr>
          <t>Die Überstunden werden automatisch in die nächste Woche übernommen, außer Sie tragen in diese Zelle eine Zahl  für den Überstunden-Satz ein.</t>
        </r>
      </text>
    </comment>
    <comment ref="N61" authorId="2" shapeId="0" xr:uid="{35965B87-5494-4E8E-B120-80AEE731FA91}">
      <text>
        <r>
          <rPr>
            <sz val="8"/>
            <color indexed="81"/>
            <rFont val="Tahoma"/>
            <family val="2"/>
          </rPr>
          <t>Überstunden werden nur berechnet,  wenn Sie für diese Woche eine Sollzeit eingetragen haben. Sie werden nur vergütet, wenn Sie einen Überstunden-Satz in Ihrer Währung angegeben haben.</t>
        </r>
      </text>
    </comment>
    <comment ref="P65" authorId="2" shapeId="0" xr:uid="{CEBA0D92-96D1-4C4D-88F0-308BFBF5D572}">
      <text>
        <r>
          <rPr>
            <sz val="8"/>
            <color indexed="81"/>
            <rFont val="Tahoma"/>
            <family val="2"/>
          </rPr>
          <t>Bei Änderung der Sollzeit vorhandene Einträge einfach überschreiben.</t>
        </r>
      </text>
    </comment>
    <comment ref="P66" authorId="2" shapeId="0" xr:uid="{F66A7E78-3CBD-4AAF-A06C-64E9DA1857E1}">
      <text>
        <r>
          <rPr>
            <sz val="8"/>
            <color indexed="81"/>
            <rFont val="Tahoma"/>
            <family val="2"/>
          </rPr>
          <t>Die Überstunden werden automatisch in die nächste Woche übernommen, außer Sie tragen in diese Zelle eine Zahl  für den Überstunden-Satz ein.</t>
        </r>
      </text>
    </comment>
    <comment ref="N73" authorId="2" shapeId="0" xr:uid="{3B818034-B406-451F-A121-BC08C2B97A27}">
      <text>
        <r>
          <rPr>
            <sz val="8"/>
            <color indexed="81"/>
            <rFont val="Tahoma"/>
            <family val="2"/>
          </rPr>
          <t>Überstunden werden nur berechnet,  wenn Sie für diese Woche eine Sollzeit eingetragen haben. Sie werden nur vergütet, wenn Sie einen Überstunden-Satz in Ihrer Währung angegeben haben.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</authors>
  <commentList>
    <comment ref="G4" authorId="0" shapeId="0" xr:uid="{BDFE4086-B21B-4368-B518-9E5C16158A8B}">
      <text>
        <r>
          <rPr>
            <sz val="8"/>
            <color indexed="81"/>
            <rFont val="Tahoma"/>
            <family val="2"/>
          </rPr>
          <t>Stunden und Minuten mit Doppelpunkt trennen. Vorhandene Zahlen einfach überschreiben.</t>
        </r>
      </text>
    </comment>
    <comment ref="I4" authorId="0" shapeId="0" xr:uid="{ECB88DDE-B5F2-4034-9C9E-9D37DBE83193}">
      <text>
        <r>
          <rPr>
            <sz val="8"/>
            <color indexed="81"/>
            <rFont val="Tahoma"/>
            <family val="2"/>
          </rPr>
          <t>Stunden und Minuten mit Doppelpunkt trennen. Zahl muß größer sein als Beginn! Also auch 24:00 nicht 0:00!</t>
        </r>
      </text>
    </comment>
    <comment ref="I9" authorId="0" shapeId="0" xr:uid="{E30AAEBD-2C1F-4BE7-83F6-8F6790A946A5}">
      <text>
        <r>
          <rPr>
            <sz val="8"/>
            <color indexed="81"/>
            <rFont val="Tahoma"/>
            <family val="2"/>
          </rPr>
          <t xml:space="preserve">Stunden und Minuten mit  Doppelpunkt trennen. Vorhandene Zahlen einfach überschreiben.
</t>
        </r>
      </text>
    </comment>
    <comment ref="I12" authorId="0" shapeId="0" xr:uid="{B074B134-13B6-4D93-A616-FB73288ACF2D}">
      <text>
        <r>
          <rPr>
            <sz val="8"/>
            <color indexed="81"/>
            <rFont val="Tahoma"/>
            <family val="2"/>
          </rPr>
          <t>Minuten als ganze Zahl - vorhandene Zahl einfach überschreiben.</t>
        </r>
      </text>
    </comment>
    <comment ref="D15" authorId="0" shapeId="0" xr:uid="{40410725-0600-4F06-8626-2C87C761E932}">
      <text>
        <r>
          <rPr>
            <sz val="8"/>
            <color indexed="81"/>
            <rFont val="Tahoma"/>
            <family val="2"/>
          </rPr>
          <t xml:space="preserve">Die Wochenarbeitszeit in Stunden als Zahl eingeben. Vorhandene Zahl einfach überschreiben.
</t>
        </r>
      </text>
    </comment>
    <comment ref="F15" authorId="0" shapeId="0" xr:uid="{17CBB979-BB30-454A-8B2E-312AD34E08C3}">
      <text>
        <r>
          <rPr>
            <sz val="8"/>
            <color indexed="81"/>
            <rFont val="Tahoma"/>
            <family val="2"/>
          </rPr>
          <t>Die Wochenarbeitszeit in Tagen als Zahl eingeben. Vorhandene Zahl einfach überschreiben.</t>
        </r>
      </text>
    </comment>
    <comment ref="I15" authorId="0" shapeId="0" xr:uid="{30613C66-4573-4FDF-B288-B277C3E8FCBA}">
      <text>
        <r>
          <rPr>
            <sz val="8"/>
            <color indexed="81"/>
            <rFont val="Tahoma"/>
            <family val="2"/>
          </rPr>
          <t>Stunden : Minuten</t>
        </r>
      </text>
    </comment>
  </commentList>
</comments>
</file>

<file path=xl/sharedStrings.xml><?xml version="1.0" encoding="utf-8"?>
<sst xmlns="http://schemas.openxmlformats.org/spreadsheetml/2006/main" count="524" uniqueCount="278">
  <si>
    <t>Stunden/Tag</t>
  </si>
  <si>
    <t>Stundensatz:</t>
  </si>
  <si>
    <t>Notiz</t>
  </si>
  <si>
    <t>Anwesenheit</t>
  </si>
  <si>
    <t>Auvista - Spezialist für Microsoft Excel</t>
  </si>
  <si>
    <t>1.</t>
  </si>
  <si>
    <t>2.</t>
  </si>
  <si>
    <t>Zur automatischen Bestimmung</t>
  </si>
  <si>
    <t>der Kalenderwoche geben Sie in</t>
  </si>
  <si>
    <t>Jede Woche</t>
  </si>
  <si>
    <t>Jedes Jahr</t>
  </si>
  <si>
    <t>Stunden</t>
  </si>
  <si>
    <t>Sollzeit Stunden/Woche:</t>
  </si>
  <si>
    <t>Sollzeit Std/Woche:</t>
  </si>
  <si>
    <t>oder Titel an, der auf der Zeit-</t>
  </si>
  <si>
    <t>erfassung stehen soll:</t>
  </si>
  <si>
    <t>der ersten Kalenderwoche des neuen Jahres ein.</t>
  </si>
  <si>
    <t>Ist Neujahr an einem Di, Mi oder Do, muss der</t>
  </si>
  <si>
    <t>Montag des vergangenen Jahres eingetragen werden.</t>
  </si>
  <si>
    <t>B</t>
  </si>
  <si>
    <t>A</t>
  </si>
  <si>
    <t>N</t>
  </si>
  <si>
    <t>Unsere Excel-Anwendungen sind nach speziellen Kundenwünschen entwickelt und</t>
  </si>
  <si>
    <t>Alle Rechte vorbehalten. Diese Vorlagen einschließlich aller ihrer Teile sind</t>
  </si>
  <si>
    <t xml:space="preserve">urheberrechtlich geschützt. Jede Verwertung außerhalb des Urhebergesetzes </t>
  </si>
  <si>
    <t>und strafbar. Dies gilt insbesondere für Reproduktionen, Übersetzungen,</t>
  </si>
  <si>
    <t>Vervielfältigungen, Verbreitungen und Verarbeitungen in elektronischen Systemen.</t>
  </si>
  <si>
    <t>Zeiterfassung</t>
  </si>
  <si>
    <t>Beginn, Uhrzeit</t>
  </si>
  <si>
    <t>Ende, Uhrzeit</t>
  </si>
  <si>
    <t>Uhrzeit in Stunden:Minuten eingeben:</t>
  </si>
  <si>
    <t>1. Ergebnis:</t>
  </si>
  <si>
    <t>Das sind in Stunden:Minuten &gt;&gt;&gt;&gt;</t>
  </si>
  <si>
    <t>2. Ergebnis:</t>
  </si>
  <si>
    <t>Das sind als Dezimalzahl &gt;&gt;&gt;&gt;</t>
  </si>
  <si>
    <t xml:space="preserve">Hier eingeben: </t>
  </si>
  <si>
    <t>Stunden:Minuten &gt;&gt;&gt;&gt;</t>
  </si>
  <si>
    <t>Ergebnis:</t>
  </si>
  <si>
    <t>In Dezimalzahl &gt;&gt;&gt;&gt;</t>
  </si>
  <si>
    <t>Minuten &gt;&gt;&gt;&gt;</t>
  </si>
  <si>
    <t>Wochenstunden als Dezimalzahl:</t>
  </si>
  <si>
    <t>Bei wieviel Arbeitstagen pro Woche?</t>
  </si>
  <si>
    <t>Arbeitszeit pro Tag in Stunden:Minuten:</t>
  </si>
  <si>
    <t>Zeiterfassung im Wochentakt</t>
  </si>
  <si>
    <t>Diese Datei zur Erfassung von Arbeitszeiten im Wochentakt eignet sich ganz besonders</t>
  </si>
  <si>
    <t>können bis zu fünf beliebige, unterschiedliche Zuschläge berechnet werden.</t>
  </si>
  <si>
    <t>Umrechnung</t>
  </si>
  <si>
    <t>Umrechnung von Std:Min in Dezimalzahlen</t>
  </si>
  <si>
    <t>Hier geben Sie die Arbeitszeiten an</t>
  </si>
  <si>
    <t>Beschreibung: Das Wichtigste zuerst</t>
  </si>
  <si>
    <t>Überschreiben Sie die Zahlen oder, falls Sie in das falsche Feld</t>
  </si>
  <si>
    <t xml:space="preserve">eingetragen haben, löschen Sie die Zahl und tragen sie in das </t>
  </si>
  <si>
    <t>richtige Feld ein. Excel verliert sonst die Feldbezüge.</t>
  </si>
  <si>
    <t>Sollten sich die Bezüge bereits verloren haben, Sie sehen dann viele</t>
  </si>
  <si>
    <t>####-Zeichen, drucken Sie das bestehende Zwischenergebnis aus</t>
  </si>
  <si>
    <t>Hier können Sie zum einen Stunden und Minuten oder nur Minuten</t>
  </si>
  <si>
    <t>in Dezimalzahlen umrechnen, zum anderen die Wochenarbeitszeit in einer</t>
  </si>
  <si>
    <t>durchschnittlichen Tagesarbeitszeit angeben. Diese Arbeitszeit können</t>
  </si>
  <si>
    <t>Wenn Sie in Info die vertikale Bildlaufleiste - ganz rechts außen - nach unten</t>
  </si>
  <si>
    <t>schieben, finden Sie dort ein Inhaltsverzeichnis über diese Datei.</t>
  </si>
  <si>
    <t>Anwenderdokumentation - dieses Tabellenblatt lesen Sie im Moment.</t>
  </si>
  <si>
    <t>In diesem Blatt können Sie die Firmenbezeichnung und/oder Ihren Namen</t>
  </si>
  <si>
    <t xml:space="preserve">eingeben. Beide Angaben werden damit automatisch in den unteren </t>
  </si>
  <si>
    <t>Rändern der übrigen Tabellen übernommen.</t>
  </si>
  <si>
    <t>Dieses Blatt ist für eigene Notizen vorgesehen.</t>
  </si>
  <si>
    <t>Allgemein:</t>
  </si>
  <si>
    <t>Die einzelnen Blätter sind in der Originalvorlage so ausgerichtet,</t>
  </si>
  <si>
    <t>ausgedruckt werden können.</t>
  </si>
  <si>
    <t>Sie sich eine ausgefüllte Musterdatei laden und vergleichen.</t>
  </si>
  <si>
    <t>Sollten Sie weitere Fragen zur Excel-Bedienung haben, nutzen Sie</t>
  </si>
  <si>
    <t>Leiste tippen und die Frage eingeben.</t>
  </si>
  <si>
    <t>Wie arbeitet man mit dieser Datei?</t>
  </si>
  <si>
    <t>ungeschützten Originalversion  in XZ210 kopieren Sie sich für mehrere</t>
  </si>
  <si>
    <t>Mitarbeiter mehrere Zeiterfassungstabellen in eine Arbeitsmappe und legen</t>
  </si>
  <si>
    <t>Eine Tabelle /Zeiterfassung/ ist für einen Mitarbeiter vorgesehen. In der</t>
  </si>
  <si>
    <t>sich diese praxisgerecht in Monats- oder Saisondateien an.</t>
  </si>
  <si>
    <t>Im Blatt /Zeiterfassung/ tragen Sie in Spalte D die Tagesstunden, daneben in E die</t>
  </si>
  <si>
    <t>lohnes errechnet Ihnen die Datei anfallende Honorare. Für den Fall von Stunden,</t>
  </si>
  <si>
    <t>die mit unterschiedlichen Stundensätzen gerechnet werden, stehen Ihnen fünf</t>
  </si>
  <si>
    <t>Möglichkeiten Zuschläge einzurechnen zur Verfügung.</t>
  </si>
  <si>
    <t>A steht für allgemeine Angaben</t>
  </si>
  <si>
    <t xml:space="preserve">In diese Zelle schreiben Sie den Namen des Mitarbeiters oder eine </t>
  </si>
  <si>
    <t>hätten.</t>
  </si>
  <si>
    <t>Diese Zelle dient dazu, auf eine durch alle Versionen kompatible Art die</t>
  </si>
  <si>
    <t>Kalenderwochen zu berechnen, die in der Zeiterfassungs-Tabelle eingeblendet</t>
  </si>
  <si>
    <t>Stundenübertrag Vormonat:</t>
  </si>
  <si>
    <t>Jedes Jahr am Jahresanfang:</t>
  </si>
  <si>
    <t>das Datum des Montags der ersten Kalenderwoche des neuen Jahres eintragen.</t>
  </si>
  <si>
    <t>Ist Neujahr jedoch an einem Dienstag, Mittwoch oder Donnerstag, sollte der</t>
  </si>
  <si>
    <t>Montag des vergangenen Jahres eingetragen werden. In der Originaldatei ist</t>
  </si>
  <si>
    <t>Diese Tabelle ist so gegliedert, dass Sie Woche für Woche auf unkonventionelle</t>
  </si>
  <si>
    <t>Weise Ihre Arbeitszeit erfassen aber auch planen können.</t>
  </si>
  <si>
    <t>B7</t>
  </si>
  <si>
    <t>Die Eingabezellen sind nur für die erste Woche beschrieben. In den Wochen</t>
  </si>
  <si>
    <t xml:space="preserve">Hier geben Sie das Datum des ersten Tages im neuen Abrechnungszeitraum </t>
  </si>
  <si>
    <t>ein. Mit dem Datum werden Ihnen die Wochentage in den einzelnen Wochen</t>
  </si>
  <si>
    <t>eingeblendet. Haben Sie im Angabenblatt /A/ das Bezugsdatum einmal im Jahr</t>
  </si>
  <si>
    <t>beschriftet.</t>
  </si>
  <si>
    <t>D7-D13</t>
  </si>
  <si>
    <t>In diesem Bereich können Sie für jeden Tag die zu leistende Brutto-Arbeitszeit</t>
  </si>
  <si>
    <t>als Dezimalzahl eintragen. Als Rechenhilfe, um Stunden und Minuten oder</t>
  </si>
  <si>
    <t>Uhrzeiten in Dezimalzahlen anzugeben, haben wir Ihnen das Blatt /Umrechnung/</t>
  </si>
  <si>
    <t>E7-E13</t>
  </si>
  <si>
    <t>Sie können zu jedem Tag Zeiten in Dezimalzahlen eintragen, in denen nicht</t>
  </si>
  <si>
    <t>gearbeitet wird. Diese Zeitangaben werden automatisch von den Angaben</t>
  </si>
  <si>
    <t>G7-G13</t>
  </si>
  <si>
    <t>Diese Zellen bieten die Möglichkeit, sich zu jedem Tag Notizen zu machen.</t>
  </si>
  <si>
    <t>I6-L6</t>
  </si>
  <si>
    <t>I7-L13</t>
  </si>
  <si>
    <t>Im Bereich I7 bis L13 tragen Sie bei Bedarf den Tagen zugeordnet in Dezimalzahlen</t>
  </si>
  <si>
    <t>ein, wieviele Stunden der in D angegebenen Arbeitszeit mit welchem Zuschlag</t>
  </si>
  <si>
    <t xml:space="preserve">vergütet werden. Sie arbeiten beispielsweise von 15 bis 24 Uhr und bekommen </t>
  </si>
  <si>
    <t>Beispiel</t>
  </si>
  <si>
    <t>In einer Zeile tragen Sie also ein:</t>
  </si>
  <si>
    <t xml:space="preserve">Spalte D: </t>
  </si>
  <si>
    <t>Spalte E:</t>
  </si>
  <si>
    <t>= Brutto-Arbeitszeit</t>
  </si>
  <si>
    <t>= Pause</t>
  </si>
  <si>
    <t>= von 22 - 24 Uhr = 2 Stunden</t>
  </si>
  <si>
    <t>Spalte z.B. in I:</t>
  </si>
  <si>
    <t>eingetragen haben.</t>
  </si>
  <si>
    <t>wenn Sie zuvor in Zelle I6 10%</t>
  </si>
  <si>
    <t>Spalte G:</t>
  </si>
  <si>
    <t>Nachtarbeit 2 Std</t>
  </si>
  <si>
    <t>P3</t>
  </si>
  <si>
    <t>Wenn Sie Überstunden vom Vormonat übernehmen wollen und diese in P3</t>
  </si>
  <si>
    <t>eintragen, werden sie automatisch zu den aktuellen Überstunden addiert.</t>
  </si>
  <si>
    <t>P4</t>
  </si>
  <si>
    <t>In diese Zelle tragen Sie bei Bedarf die Soll-Arbeitszeit pro Woche ein.</t>
  </si>
  <si>
    <t>Da diese Arbeitszeit beispielsweise durch Feiertage unterschiedlich</t>
  </si>
  <si>
    <t>sein kann, können Sie diesen Wert in den einzelnen Kalenderwochen ändern.</t>
  </si>
  <si>
    <t>Lassen Sie diese Zelle leer, werden automatisch Überstunden als Stunden</t>
  </si>
  <si>
    <t>gerechnet. In diesem Fall sollten Sie den normalen Stundensatz in die Zelle P6</t>
  </si>
  <si>
    <t>P5</t>
  </si>
  <si>
    <t xml:space="preserve">In P5 können Sie den Stundensatz eintragen, mit dem generell gerechnet </t>
  </si>
  <si>
    <t>P6</t>
  </si>
  <si>
    <t>werden soll. Mit diesem Betrag werden die unterschiedlichen Zuschläge</t>
  </si>
  <si>
    <t>berechnet. Lassen Sie die Soll-Arbeitszeit in Zelle P4 leer, wird zur Stunden-</t>
  </si>
  <si>
    <t>berechnung (aber nicht für die Zuschläge) mit dem Wert aus der Zelle P6</t>
  </si>
  <si>
    <t>gerechnet. Die Beschriftungen in der Spalte N passen sich entsprechend an.</t>
  </si>
  <si>
    <t xml:space="preserve">Überstundenzuschlag - werden bei Ihnen Überstunden bezahlt, tragen Sie hier </t>
  </si>
  <si>
    <t xml:space="preserve">in P6 bitte den Betrag ein, mit dem eine Überstunde entlohnt wird. Bei einem </t>
  </si>
  <si>
    <t>also den Wert 30 ein.</t>
  </si>
  <si>
    <t>Lassen Sie diese Zelle leer, werden in der jeweiligen Woche Überstunden nicht</t>
  </si>
  <si>
    <t>ins Honorar eingerechnet. Die Überstunden werden dann automatisch in die</t>
  </si>
  <si>
    <t>nächste Woche übertragen.</t>
  </si>
  <si>
    <t>Wenn Sie die Zelle P4 (Sollzeit-Vorgabe) leer lassen, schlägt die Beschriftung</t>
  </si>
  <si>
    <t>um und weist darauf hin, dass mit den Einträgen in P6 das Stundenhonorar</t>
  </si>
  <si>
    <t>Q5</t>
  </si>
  <si>
    <t>berechnet werden sollen.</t>
  </si>
  <si>
    <t>berechnet wird (die anderen Sonderzuschläge werden weiterhin aus P5 berechnet).</t>
  </si>
  <si>
    <t>N8-P14</t>
  </si>
  <si>
    <t>Die Ausgabezellen sind nur für die erste Woche beschrieben. In den Wochen</t>
  </si>
  <si>
    <t>bei den Ergebnissen die Beschriftung der Werte ausgeblendet.</t>
  </si>
  <si>
    <t>Bevor Sie loslegen, bereiten Sie sich diese Datei vor und sichern sie als</t>
  </si>
  <si>
    <t>Musterdatei, die Sie Monat für Monat neu kopieren.</t>
  </si>
  <si>
    <t>R74</t>
  </si>
  <si>
    <t>In R74/R75 wird das Monatsergebnis eingeblendet.</t>
  </si>
  <si>
    <t>Tipp</t>
  </si>
  <si>
    <t>Erweiterungsmöglichkeiten in den ungeschützten Originaldateien</t>
  </si>
  <si>
    <t xml:space="preserve">In den Originaldateien von XZ210 sind die Arbeitsmappen ohne </t>
  </si>
  <si>
    <t>Ihre Anforderungen anpassen und sie wieder mit eigenen Kennwörtern</t>
  </si>
  <si>
    <t>schützen.</t>
  </si>
  <si>
    <t>Kennwort geschützt. Sie können überall den Schutz lösen, die Datei an</t>
  </si>
  <si>
    <t>Mehrere Mitarbeiter in einer Arbeitsmappe führen:</t>
  </si>
  <si>
    <t xml:space="preserve">Über die Excel-Option /Extras/Schutz lösen/ den Arbeitsmappenschutz durch </t>
  </si>
  <si>
    <t>einfaches Anklicken dieser Option lösen. Danach die Registerbeschriftung</t>
  </si>
  <si>
    <t xml:space="preserve">/Zeiterfassung/ anklicken. Über die Excel-Option /Bearbeiten/Blatt kopieren </t>
  </si>
  <si>
    <t>können Sie diese Tabelle vervielfältigen. Durch Doppelklick auf die</t>
  </si>
  <si>
    <t xml:space="preserve">Registerbeschriftungen können Sie die Register auch mit den Namen Ihrer </t>
  </si>
  <si>
    <t>Mitarbeiter benennen.</t>
  </si>
  <si>
    <t>Die Zeit zur Kontrolle über lange Zeiträume führen:</t>
  </si>
  <si>
    <t>In /Zeiterfassung/ lösen Sie wie zuvor beschrieben den Blattschutz. Danach</t>
  </si>
  <si>
    <t xml:space="preserve">markieren Sie die Zellen im Bereich von A52 bis S75. Danach bewegen Sie den </t>
  </si>
  <si>
    <t xml:space="preserve">Cursor über das rechte untere Quadrat(chen), bis der Cursor in ein kleines </t>
  </si>
  <si>
    <t xml:space="preserve">Kreuz umschlägt. Solange das Kreuz zu sehen ist, drücken Sie die linke </t>
  </si>
  <si>
    <t>Maustaste und bewegen den Cursor Richtung unterem Bildschirmrand.</t>
  </si>
  <si>
    <t>Sie sehen, das sich der markierte Bereich vergrößert. Das tut er solange Sie die</t>
  </si>
  <si>
    <t>Mit der Beispieldatei "BWochzet.xls" auf der OriginalCD XZ210 können</t>
  </si>
  <si>
    <t>Beschreibung</t>
  </si>
  <si>
    <t>andere Bezeichnung, die Sie auf dem Blatt /Zeiterfassung/ gerne eingeblendet</t>
  </si>
  <si>
    <t xml:space="preserve">aktualisiert, werden Ihnen die Wochen auch mit den richtigen Kalenderwochen </t>
  </si>
  <si>
    <t>in diese Arbeitsmappe eingehängt. In diese Zellen können Sie auch negative</t>
  </si>
  <si>
    <t>Zahlen zur Stundenangabe eintragen. Das kann von Vorteil sein, wenn Sie</t>
  </si>
  <si>
    <t>einen Teil der Überstunden auf eine andere Art ausgleichen.</t>
  </si>
  <si>
    <t>Der Bereich I bis K erlaubt es, Stunden, die mit unterschiedlichen Zuschlägen</t>
  </si>
  <si>
    <t>ab 22 Uhr 10% Nachtzuschlag:</t>
  </si>
  <si>
    <t>eintragen.</t>
  </si>
  <si>
    <t>In Q5 können Sie die Währungsabkürzung eingeben, mit der die Honorare</t>
  </si>
  <si>
    <t>danach sind die Ergebnisse adäquat:</t>
  </si>
  <si>
    <t>danach sind die Eingaben adäquat:</t>
  </si>
  <si>
    <t>los, wurde der Bereich vergrößert. Auf diese Art können Sie diese Zeiterfassung</t>
  </si>
  <si>
    <t>Sie beispielsweise in /Zeiterfassung/ übernehmen.</t>
  </si>
  <si>
    <t>innerhalb eines beliebigen Jahres bis auf maximal ein Jahr verlängern.</t>
  </si>
  <si>
    <t>Im Blatt /A/ für Angaben kontrollieren Sie am Anfang die Datumsangabe zur</t>
  </si>
  <si>
    <t>Kalenderwochenbestimmung und geben den Titel/Mitarbeiternamen an.</t>
  </si>
  <si>
    <t>EUR</t>
  </si>
  <si>
    <t>was</t>
  </si>
  <si>
    <t>er</t>
  </si>
  <si>
    <t>getan</t>
  </si>
  <si>
    <t>hat</t>
  </si>
  <si>
    <t>Z.B. Notiz darüber,</t>
  </si>
  <si>
    <t>nach 22 Uhr</t>
  </si>
  <si>
    <t>Mit Angabe des Über-</t>
  </si>
  <si>
    <t>stundensatzes werden</t>
  </si>
  <si>
    <t>die Stunden eingerechnet</t>
  </si>
  <si>
    <t>und nicht mehr in die</t>
  </si>
  <si>
    <t>nächste Woche über-</t>
  </si>
  <si>
    <t>nommen.</t>
  </si>
  <si>
    <t>1. Woche</t>
  </si>
  <si>
    <t/>
  </si>
  <si>
    <t>Heute ist der:</t>
  </si>
  <si>
    <t>Die größte Sammlung an makrofreien deutschen Excel-Anwendungen</t>
  </si>
  <si>
    <t>Urheber</t>
  </si>
  <si>
    <t>Hinweis auf das Urheberrecht</t>
  </si>
  <si>
    <t>Das Anwendungsbeispiel klärt viele Fragen</t>
  </si>
  <si>
    <t>© Auvista Software Verlag GmbH, München</t>
  </si>
  <si>
    <t>Nach oben</t>
  </si>
  <si>
    <t>Zentrale</t>
  </si>
  <si>
    <t>Auvista ist eine eingetragene Marke des Auvista Verlages und steht für die bei der Computerarbeit</t>
  </si>
  <si>
    <t>dort, wo in Schichten, nachts, Sonn- und Feiertags gearbeitet wird. Zur Honorierung</t>
  </si>
  <si>
    <t>linke Maustaste gedrückt halten und den Cursor bewegen. Lassen Sie die Taste</t>
  </si>
  <si>
    <t>Im Block N8 bis P14 werden die Ergebnisse dieser Woche aufgelistet. Befinden</t>
  </si>
  <si>
    <t xml:space="preserve">sich in einzelnen Spalten der Zuschläge keine Einträge, wird automatisch auch </t>
  </si>
  <si>
    <t>Zuschläge z.B. für Sonntagsarbeit, Nachtarbeit oder ungewöhnliche Einsätze.</t>
  </si>
  <si>
    <t>bezahlt werden,  besonders hervorzuheben. Gemeint sind damit mögliche</t>
  </si>
  <si>
    <t>In die Zellen der Zeile 6 tragen Sie %-Zahlen ein, die den Zuschlägen entsprechen.</t>
  </si>
  <si>
    <t>in Spalte D abgezogen. Das Ergebnis, die Tagesleistung, ist in Spalte F zu sehen.</t>
  </si>
  <si>
    <t>Pausen und können sich in G Notizen dazu machen. Mit der Angabe des Stunden-</t>
  </si>
  <si>
    <t>KW 36</t>
  </si>
  <si>
    <t>Allgemeine Angaben</t>
  </si>
  <si>
    <t>Dokumentation</t>
  </si>
  <si>
    <t>Habacher Str. 1</t>
  </si>
  <si>
    <t>81377 München</t>
  </si>
  <si>
    <t>++49 / (0)89 / 98 29 05 73</t>
  </si>
  <si>
    <t>… Sie sind auf dieser Seite</t>
  </si>
  <si>
    <t>und laden sich diese Datei neu von ihrer Sicherung. (falls "Rückgängig" nicht geht).</t>
  </si>
  <si>
    <t>dass sie über das Druckersymbol auf DIN A4-Größe blattfüllend</t>
  </si>
  <si>
    <t>Auvista Software Verlag</t>
  </si>
  <si>
    <t>© Auvista Software Verlag München</t>
  </si>
  <si>
    <r>
      <t>Nimm Au</t>
    </r>
    <r>
      <rPr>
        <b/>
        <sz val="12"/>
        <color indexed="10"/>
        <rFont val="Calibri"/>
        <family val="2"/>
      </rPr>
      <t>vis</t>
    </r>
    <r>
      <rPr>
        <b/>
        <sz val="12"/>
        <color indexed="8"/>
        <rFont val="Calibri"/>
        <family val="2"/>
      </rPr>
      <t xml:space="preserve">ta </t>
    </r>
    <r>
      <rPr>
        <sz val="12"/>
        <color indexed="8"/>
        <rFont val="Calibri"/>
        <family val="2"/>
      </rPr>
      <t xml:space="preserve">  Zeiterfassung mit Honorarberechnung</t>
    </r>
  </si>
  <si>
    <r>
      <t>Au</t>
    </r>
    <r>
      <rPr>
        <b/>
        <sz val="35"/>
        <color indexed="10"/>
        <rFont val="Calibri"/>
        <family val="2"/>
      </rPr>
      <t>vis</t>
    </r>
    <r>
      <rPr>
        <b/>
        <sz val="35"/>
        <rFont val="Calibri"/>
        <family val="2"/>
      </rPr>
      <t>ta</t>
    </r>
  </si>
  <si>
    <r>
      <t>Zeiterfassung im Wochentakt - eine Datei aus der Excel-Sammlung X</t>
    </r>
    <r>
      <rPr>
        <b/>
        <sz val="12"/>
        <color indexed="48"/>
        <rFont val="Calibri"/>
        <family val="2"/>
      </rPr>
      <t>Z</t>
    </r>
    <r>
      <rPr>
        <b/>
        <sz val="12"/>
        <color indexed="8"/>
        <rFont val="Calibri"/>
        <family val="2"/>
      </rPr>
      <t>210</t>
    </r>
  </si>
  <si>
    <r>
      <t>B</t>
    </r>
    <r>
      <rPr>
        <sz val="10"/>
        <rFont val="Calibri"/>
        <family val="2"/>
      </rPr>
      <t>eschreibung der Eingaben mit Tipps und Beispielen</t>
    </r>
  </si>
  <si>
    <r>
      <t>A</t>
    </r>
    <r>
      <rPr>
        <sz val="10"/>
        <rFont val="Calibri"/>
        <family val="2"/>
      </rPr>
      <t>ngaben - Eintragungen, einmalig für alle Ausdrucke</t>
    </r>
  </si>
  <si>
    <r>
      <t>N</t>
    </r>
    <r>
      <rPr>
        <sz val="10"/>
        <rFont val="Calibri"/>
        <family val="2"/>
      </rPr>
      <t>otizen</t>
    </r>
  </si>
  <si>
    <t>Nimm Auvista - Zeiterfassungen</t>
  </si>
  <si>
    <r>
      <t>für den professionellen Excel-Einsatz finden Sie unter  https://www.au</t>
    </r>
    <r>
      <rPr>
        <sz val="10"/>
        <color indexed="10"/>
        <rFont val="Calibri"/>
        <family val="2"/>
      </rPr>
      <t>vis</t>
    </r>
    <r>
      <rPr>
        <sz val="10"/>
        <rFont val="Calibri"/>
        <family val="2"/>
      </rPr>
      <t>ta.de.</t>
    </r>
  </si>
  <si>
    <r>
      <t>https://www.Au</t>
    </r>
    <r>
      <rPr>
        <sz val="10"/>
        <color indexed="10"/>
        <rFont val="Calibri"/>
        <family val="2"/>
      </rPr>
      <t>vis</t>
    </r>
    <r>
      <rPr>
        <sz val="10"/>
        <color indexed="8"/>
        <rFont val="Calibri"/>
        <family val="2"/>
      </rPr>
      <t>ta.de</t>
    </r>
  </si>
  <si>
    <t>Geben Sie in Zelle C12 den Namen</t>
  </si>
  <si>
    <t>Zelle C23 das Datum des Montags</t>
  </si>
  <si>
    <r>
      <t xml:space="preserve">Nimm </t>
    </r>
    <r>
      <rPr>
        <b/>
        <sz val="30"/>
        <rFont val="Calibri"/>
        <family val="2"/>
      </rPr>
      <t>Au</t>
    </r>
    <r>
      <rPr>
        <b/>
        <sz val="30"/>
        <color indexed="10"/>
        <rFont val="Calibri"/>
        <family val="2"/>
      </rPr>
      <t>vis</t>
    </r>
    <r>
      <rPr>
        <b/>
        <sz val="30"/>
        <rFont val="Calibri"/>
        <family val="2"/>
      </rPr>
      <t xml:space="preserve">ta </t>
    </r>
    <r>
      <rPr>
        <b/>
        <sz val="30"/>
        <color indexed="23"/>
        <rFont val="Calibri"/>
        <family val="2"/>
      </rPr>
      <t xml:space="preserve">- </t>
    </r>
    <r>
      <rPr>
        <sz val="10"/>
        <color indexed="8"/>
        <rFont val="Calibri"/>
        <family val="2"/>
      </rPr>
      <t>aus</t>
    </r>
    <r>
      <rPr>
        <b/>
        <sz val="30"/>
        <color indexed="23"/>
        <rFont val="Calibri"/>
        <family val="2"/>
      </rPr>
      <t xml:space="preserve"> X</t>
    </r>
    <r>
      <rPr>
        <b/>
        <sz val="30"/>
        <color indexed="12"/>
        <rFont val="Calibri"/>
        <family val="2"/>
      </rPr>
      <t>Z</t>
    </r>
    <r>
      <rPr>
        <b/>
        <sz val="30"/>
        <color indexed="23"/>
        <rFont val="Calibri"/>
        <family val="2"/>
      </rPr>
      <t>210</t>
    </r>
  </si>
  <si>
    <r>
      <t xml:space="preserve">Auf dieser Arbeitsmappe gilt es </t>
    </r>
    <r>
      <rPr>
        <b/>
        <sz val="10"/>
        <color indexed="10"/>
        <rFont val="Calibri"/>
        <family val="2"/>
      </rPr>
      <t>folgende</t>
    </r>
    <r>
      <rPr>
        <sz val="10"/>
        <rFont val="Calibri"/>
        <family val="2"/>
      </rPr>
      <t xml:space="preserve"> Grundregeln zu beachten:</t>
    </r>
  </si>
  <si>
    <r>
      <t xml:space="preserve">Zahlen </t>
    </r>
    <r>
      <rPr>
        <b/>
        <sz val="14"/>
        <color indexed="10"/>
        <rFont val="Calibri"/>
        <family val="2"/>
      </rPr>
      <t>nie</t>
    </r>
    <r>
      <rPr>
        <sz val="14"/>
        <rFont val="Calibri"/>
        <family val="2"/>
      </rPr>
      <t xml:space="preserve"> verschieben</t>
    </r>
    <r>
      <rPr>
        <sz val="10"/>
        <rFont val="Calibri"/>
        <family val="2"/>
      </rPr>
      <t>, wenn Sie sich vertippt haben.</t>
    </r>
  </si>
  <si>
    <r>
      <t xml:space="preserve">Eintragungen sind nur in den </t>
    </r>
    <r>
      <rPr>
        <sz val="10"/>
        <color indexed="10"/>
        <rFont val="Calibri"/>
        <family val="2"/>
      </rPr>
      <t>weißen</t>
    </r>
    <r>
      <rPr>
        <sz val="10"/>
        <rFont val="Calibri"/>
        <family val="2"/>
      </rPr>
      <t xml:space="preserve"> Feldern vorgesehen.</t>
    </r>
  </si>
  <si>
    <r>
      <t xml:space="preserve">den Microsoft Hilfeassistenten, indem Sie auf das </t>
    </r>
    <r>
      <rPr>
        <u/>
        <sz val="10"/>
        <rFont val="Calibri"/>
        <family val="2"/>
      </rPr>
      <t>?</t>
    </r>
    <r>
      <rPr>
        <sz val="10"/>
        <rFont val="Calibri"/>
        <family val="2"/>
      </rPr>
      <t xml:space="preserve"> in der oberen</t>
    </r>
  </si>
  <si>
    <r>
      <t>angesprochenen Sinne (</t>
    </r>
    <r>
      <rPr>
        <sz val="10"/>
        <color indexed="10"/>
        <rFont val="Calibri"/>
        <family val="2"/>
      </rPr>
      <t>au</t>
    </r>
    <r>
      <rPr>
        <sz val="10"/>
        <rFont val="Calibri"/>
        <family val="2"/>
      </rPr>
      <t xml:space="preserve">dio, </t>
    </r>
    <r>
      <rPr>
        <sz val="10"/>
        <color indexed="10"/>
        <rFont val="Calibri"/>
        <family val="2"/>
      </rPr>
      <t>vis</t>
    </r>
    <r>
      <rPr>
        <sz val="10"/>
        <rFont val="Calibri"/>
        <family val="2"/>
      </rPr>
      <t xml:space="preserve">uell, </t>
    </r>
    <r>
      <rPr>
        <sz val="10"/>
        <color indexed="10"/>
        <rFont val="Calibri"/>
        <family val="2"/>
      </rPr>
      <t>ta</t>
    </r>
    <r>
      <rPr>
        <sz val="10"/>
        <rFont val="Calibri"/>
        <family val="2"/>
      </rPr>
      <t>ktil)</t>
    </r>
  </si>
  <si>
    <t>C12</t>
  </si>
  <si>
    <t>C23</t>
  </si>
  <si>
    <t>werden. Um dies zu ermöglichen sollten Sie jedes Jahr am Jahresanfang in C23</t>
  </si>
  <si>
    <r>
      <t xml:space="preserve">Nimm </t>
    </r>
    <r>
      <rPr>
        <b/>
        <sz val="30"/>
        <rFont val="Calibri"/>
        <family val="2"/>
      </rPr>
      <t>Au</t>
    </r>
    <r>
      <rPr>
        <b/>
        <sz val="30"/>
        <color indexed="10"/>
        <rFont val="Calibri"/>
        <family val="2"/>
      </rPr>
      <t>vis</t>
    </r>
    <r>
      <rPr>
        <b/>
        <sz val="30"/>
        <rFont val="Calibri"/>
        <family val="2"/>
      </rPr>
      <t xml:space="preserve">ta </t>
    </r>
    <r>
      <rPr>
        <b/>
        <sz val="30"/>
        <color indexed="23"/>
        <rFont val="Calibri"/>
        <family val="2"/>
      </rPr>
      <t>- X</t>
    </r>
    <r>
      <rPr>
        <b/>
        <sz val="30"/>
        <color indexed="12"/>
        <rFont val="Calibri"/>
        <family val="2"/>
      </rPr>
      <t>Z</t>
    </r>
    <r>
      <rPr>
        <b/>
        <sz val="30"/>
        <color indexed="23"/>
        <rFont val="Calibri"/>
        <family val="2"/>
      </rPr>
      <t>210</t>
    </r>
  </si>
  <si>
    <r>
      <t>info@Au</t>
    </r>
    <r>
      <rPr>
        <u/>
        <sz val="10"/>
        <color indexed="10"/>
        <rFont val="Calibri"/>
        <family val="2"/>
      </rPr>
      <t>vis</t>
    </r>
    <r>
      <rPr>
        <u/>
        <sz val="10"/>
        <color indexed="8"/>
        <rFont val="Calibri"/>
        <family val="2"/>
      </rPr>
      <t>ta.de</t>
    </r>
  </si>
  <si>
    <t>ist ohne schriftliche Zustimmung des Auvista Software Verlages unzulässig</t>
  </si>
  <si>
    <t>für das Jahr 2025 das Datum des 30.12.2024 eingetragen.</t>
  </si>
  <si>
    <r>
      <t>Ständig entwickeln wir weitere Lösungen für Excel. Informieren Sie sich auf https://www.Au</t>
    </r>
    <r>
      <rPr>
        <sz val="8"/>
        <color indexed="10"/>
        <rFont val="Calibri"/>
        <family val="2"/>
      </rPr>
      <t>vis</t>
    </r>
    <r>
      <rPr>
        <sz val="8"/>
        <rFont val="Calibri"/>
        <family val="2"/>
      </rPr>
      <t>ta.de.</t>
    </r>
  </si>
  <si>
    <t>KW 37</t>
  </si>
  <si>
    <t>KW 38</t>
  </si>
  <si>
    <t>KW 39</t>
  </si>
  <si>
    <t>KW 40</t>
  </si>
  <si>
    <t xml:space="preserve">  Diese Datei ist zur Zeiterfassung voll funktionsfähig. Sie ist zum</t>
  </si>
  <si>
    <t xml:space="preserve">  die im Internet auf Excel-Anwendungen.de käuflich erworben werden kann.</t>
  </si>
  <si>
    <r>
      <t xml:space="preserve">  Die ungeschützte Originaldatei ist Teil der Excel-Sammlung </t>
    </r>
    <r>
      <rPr>
        <b/>
        <sz val="11"/>
        <color indexed="10"/>
        <rFont val="Calibri"/>
        <family val="2"/>
      </rPr>
      <t>X</t>
    </r>
    <r>
      <rPr>
        <b/>
        <sz val="11"/>
        <color indexed="12"/>
        <rFont val="Calibri"/>
        <family val="2"/>
      </rPr>
      <t>Z</t>
    </r>
    <r>
      <rPr>
        <b/>
        <sz val="11"/>
        <color indexed="10"/>
        <rFont val="Calibri"/>
        <family val="2"/>
      </rPr>
      <t>210</t>
    </r>
    <r>
      <rPr>
        <sz val="11"/>
        <color indexed="10"/>
        <rFont val="Calibri"/>
        <family val="2"/>
      </rPr>
      <t>,</t>
    </r>
  </si>
  <si>
    <t>Hans Mustermann</t>
  </si>
  <si>
    <r>
      <t xml:space="preserve">  Testen bis 04</t>
    </r>
    <r>
      <rPr>
        <b/>
        <sz val="11"/>
        <color indexed="10"/>
        <rFont val="Calibri"/>
        <family val="2"/>
      </rPr>
      <t>/2026</t>
    </r>
    <r>
      <rPr>
        <sz val="11"/>
        <color indexed="10"/>
        <rFont val="Calibri"/>
        <family val="2"/>
      </rPr>
      <t xml:space="preserve"> einsetzbar. Die </t>
    </r>
    <r>
      <rPr>
        <b/>
        <sz val="11"/>
        <color indexed="10"/>
        <rFont val="Calibri"/>
        <family val="2"/>
      </rPr>
      <t>Originaldatei ist zeitl. unbegrenzt</t>
    </r>
    <r>
      <rPr>
        <sz val="11"/>
        <color indexed="10"/>
        <rFont val="Calibri"/>
        <family val="2"/>
      </rPr>
      <t>.</t>
    </r>
  </si>
  <si>
    <t>kompatibel von Excel 97 bis 2024 / 365 und höher. Wir freuen uns auf Ihren Besuch.</t>
  </si>
  <si>
    <t>Copyright © Auvista Fachverlag für Microsoft Excel, München 2025</t>
  </si>
  <si>
    <t>Stundenlohn von 25 Euro und 20% Überstundenzuschlag tragen Sie in P6</t>
  </si>
  <si>
    <t>In den käuflich erwerbbaren Dateien aus XZ210 kann man dieses Blatt innerhalb der Excel-Arbeitsmappe beliebig kopieren - z.B. Jan, Feb, Mrz … oder mehrere Mitarbeitertabellen in einer Monats-Datei!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</si>
</sst>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&quot;DM&quot;_-;\-* #,##0.00\ &quot;DM&quot;_-;_-* &quot;-&quot;??\ &quot;DM&quot;_-;_-@_-"/>
    <numFmt numFmtId="165" formatCode="ddd"/>
    <numFmt numFmtId="166" formatCode="[h]:mm"/>
    <numFmt numFmtId="167" formatCode="h:mm"/>
    <numFmt numFmtId="168" formatCode="0.0"/>
    <numFmt numFmtId="169" formatCode="#,##0.00_ ;[Red]\-#,##0.00\ "/>
    <numFmt numFmtId="170" formatCode="dddd\,\ \ dd/mm/yyyy"/>
    <numFmt numFmtId="171" formatCode="ddd\ dd/\ mmm\ yy"/>
  </numFmts>
  <fonts count="96" x14ac:knownFonts="1">
    <font>
      <sz val="8"/>
      <name val="Arial"/>
    </font>
    <font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u/>
      <sz val="10.3"/>
      <color indexed="12"/>
      <name val="Times New Roman"/>
      <family val="1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u/>
      <sz val="10.3"/>
      <color indexed="12"/>
      <name val="Arial"/>
      <family val="2"/>
    </font>
    <font>
      <b/>
      <sz val="14"/>
      <color indexed="10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4"/>
      <color indexed="12"/>
      <name val="Arial"/>
      <family val="2"/>
    </font>
    <font>
      <sz val="10"/>
      <color indexed="50"/>
      <name val="Arial"/>
      <family val="2"/>
    </font>
    <font>
      <sz val="10"/>
      <color indexed="17"/>
      <name val="Arial"/>
      <family val="2"/>
    </font>
    <font>
      <b/>
      <sz val="14"/>
      <color indexed="50"/>
      <name val="Arial"/>
      <family val="2"/>
    </font>
    <font>
      <sz val="8"/>
      <color indexed="21"/>
      <name val="Arial"/>
      <family val="2"/>
    </font>
    <font>
      <sz val="16"/>
      <color indexed="8"/>
      <name val="Arial"/>
      <family val="2"/>
    </font>
    <font>
      <sz val="8"/>
      <color indexed="8"/>
      <name val="Arial"/>
      <family val="2"/>
    </font>
    <font>
      <b/>
      <u val="doubleAccounting"/>
      <sz val="14"/>
      <color indexed="8"/>
      <name val="Arial"/>
      <family val="2"/>
    </font>
    <font>
      <b/>
      <sz val="14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color indexed="81"/>
      <name val="Arial"/>
      <family val="2"/>
    </font>
    <font>
      <b/>
      <sz val="10"/>
      <color indexed="81"/>
      <name val="Arial"/>
      <family val="2"/>
    </font>
    <font>
      <sz val="10"/>
      <name val="Calibri"/>
      <family val="2"/>
    </font>
    <font>
      <sz val="10"/>
      <color indexed="10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10"/>
      <name val="Calibri"/>
      <family val="2"/>
    </font>
    <font>
      <sz val="12"/>
      <color indexed="8"/>
      <name val="Calibri"/>
      <family val="2"/>
    </font>
    <font>
      <b/>
      <sz val="35"/>
      <name val="Calibri"/>
      <family val="2"/>
    </font>
    <font>
      <b/>
      <sz val="35"/>
      <color indexed="10"/>
      <name val="Calibri"/>
      <family val="2"/>
    </font>
    <font>
      <b/>
      <sz val="12"/>
      <color indexed="48"/>
      <name val="Calibri"/>
      <family val="2"/>
    </font>
    <font>
      <b/>
      <sz val="10"/>
      <color indexed="10"/>
      <name val="Calibri"/>
      <family val="2"/>
    </font>
    <font>
      <b/>
      <sz val="30"/>
      <name val="Calibri"/>
      <family val="2"/>
    </font>
    <font>
      <b/>
      <sz val="30"/>
      <color indexed="10"/>
      <name val="Calibri"/>
      <family val="2"/>
    </font>
    <font>
      <b/>
      <sz val="30"/>
      <color indexed="23"/>
      <name val="Calibri"/>
      <family val="2"/>
    </font>
    <font>
      <b/>
      <sz val="30"/>
      <color indexed="12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u/>
      <sz val="10"/>
      <name val="Calibri"/>
      <family val="2"/>
    </font>
    <font>
      <sz val="8"/>
      <name val="Calibri"/>
      <family val="2"/>
    </font>
    <font>
      <u/>
      <sz val="10"/>
      <color indexed="10"/>
      <name val="Calibri"/>
      <family val="2"/>
    </font>
    <font>
      <u/>
      <sz val="10"/>
      <color indexed="8"/>
      <name val="Calibri"/>
      <family val="2"/>
    </font>
    <font>
      <sz val="8"/>
      <color indexed="10"/>
      <name val="Calibri"/>
      <family val="2"/>
    </font>
    <font>
      <b/>
      <sz val="11"/>
      <color indexed="81"/>
      <name val="Calibri"/>
      <family val="2"/>
    </font>
    <font>
      <sz val="11"/>
      <color indexed="81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12"/>
      <name val="Calibri"/>
      <family val="2"/>
    </font>
    <font>
      <sz val="10"/>
      <color theme="0" tint="-4.9989318521683403E-2"/>
      <name val="Arial"/>
      <family val="2"/>
    </font>
    <font>
      <sz val="10"/>
      <name val="Calibri"/>
      <family val="2"/>
      <scheme val="minor"/>
    </font>
    <font>
      <sz val="1"/>
      <color theme="0" tint="-4.9989318521683403E-2"/>
      <name val="Calibri"/>
      <family val="2"/>
      <scheme val="minor"/>
    </font>
    <font>
      <sz val="10"/>
      <color indexed="55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6"/>
      <color indexed="55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35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sz val="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55"/>
      <name val="Calibri"/>
      <family val="2"/>
      <scheme val="minor"/>
    </font>
    <font>
      <b/>
      <sz val="35"/>
      <color indexed="55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23"/>
      <name val="Calibri"/>
      <family val="2"/>
      <scheme val="minor"/>
    </font>
    <font>
      <u/>
      <sz val="10.3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u/>
      <sz val="1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7"/>
      <name val="Calibri"/>
      <family val="2"/>
      <scheme val="minor"/>
    </font>
    <font>
      <sz val="8"/>
      <color indexed="55"/>
      <name val="Calibri"/>
      <family val="2"/>
      <scheme val="minor"/>
    </font>
    <font>
      <sz val="8"/>
      <color indexed="10"/>
      <name val="Calibri"/>
      <family val="2"/>
      <scheme val="minor"/>
    </font>
    <font>
      <sz val="1"/>
      <color indexed="43"/>
      <name val="Calibri"/>
      <family val="2"/>
      <scheme val="minor"/>
    </font>
    <font>
      <sz val="8"/>
      <color indexed="12"/>
      <name val="Calibri"/>
      <family val="2"/>
      <scheme val="minor"/>
    </font>
    <font>
      <sz val="16"/>
      <name val="Calibri"/>
      <family val="2"/>
      <scheme val="minor"/>
    </font>
    <font>
      <u/>
      <sz val="10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color indexed="8"/>
      <name val="Calibri"/>
      <family val="2"/>
      <scheme val="minor"/>
    </font>
    <font>
      <sz val="1"/>
      <color indexed="55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u/>
      <sz val="10"/>
      <color indexed="8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1"/>
      <color indexed="1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38"/>
      </left>
      <right style="medium">
        <color indexed="38"/>
      </right>
      <top style="medium">
        <color indexed="38"/>
      </top>
      <bottom style="medium">
        <color indexed="3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1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/>
      <top/>
      <bottom/>
      <diagonal/>
    </border>
    <border>
      <left/>
      <right/>
      <top style="medium">
        <color indexed="1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39"/>
      </right>
      <top/>
      <bottom/>
      <diagonal/>
    </border>
    <border>
      <left style="medium">
        <color indexed="12"/>
      </left>
      <right/>
      <top/>
      <bottom/>
      <diagonal/>
    </border>
    <border>
      <left/>
      <right/>
      <top style="medium">
        <color indexed="39"/>
      </top>
      <bottom style="thin">
        <color indexed="64"/>
      </bottom>
      <diagonal/>
    </border>
    <border>
      <left/>
      <right/>
      <top style="medium">
        <color indexed="17"/>
      </top>
      <bottom style="thin">
        <color indexed="64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3"/>
      </left>
      <right style="thin">
        <color indexed="9"/>
      </right>
      <top style="thin">
        <color indexed="63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9"/>
      </left>
      <right style="thin">
        <color indexed="55"/>
      </right>
      <top style="thin">
        <color indexed="9"/>
      </top>
      <bottom style="thin">
        <color indexed="55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3"/>
      </right>
      <top/>
      <bottom/>
      <diagonal/>
    </border>
    <border>
      <left/>
      <right/>
      <top style="thin">
        <color indexed="26"/>
      </top>
      <bottom/>
      <diagonal/>
    </border>
    <border>
      <left/>
      <right style="thin">
        <color indexed="64"/>
      </right>
      <top style="thin">
        <color indexed="26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64"/>
      </bottom>
      <diagonal/>
    </border>
    <border>
      <left style="thin">
        <color indexed="10"/>
      </left>
      <right/>
      <top style="thin">
        <color indexed="64"/>
      </top>
      <bottom/>
      <diagonal/>
    </border>
    <border>
      <left style="thin">
        <color indexed="9"/>
      </left>
      <right style="thin">
        <color indexed="55"/>
      </right>
      <top style="thin">
        <color indexed="9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</borders>
  <cellStyleXfs count="20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</cellStyleXfs>
  <cellXfs count="296">
    <xf numFmtId="0" fontId="0" fillId="0" borderId="0" xfId="0"/>
    <xf numFmtId="0" fontId="11" fillId="2" borderId="0" xfId="10" applyFont="1" applyFill="1" applyProtection="1">
      <protection hidden="1"/>
    </xf>
    <xf numFmtId="0" fontId="11" fillId="2" borderId="0" xfId="10" applyFont="1" applyFill="1" applyAlignment="1" applyProtection="1">
      <alignment horizontal="right"/>
      <protection hidden="1"/>
    </xf>
    <xf numFmtId="0" fontId="11" fillId="2" borderId="0" xfId="10" applyFont="1" applyFill="1" applyAlignment="1" applyProtection="1">
      <alignment horizontal="center"/>
      <protection hidden="1"/>
    </xf>
    <xf numFmtId="0" fontId="11" fillId="0" borderId="0" xfId="10" applyFont="1" applyProtection="1">
      <protection hidden="1"/>
    </xf>
    <xf numFmtId="0" fontId="11" fillId="0" borderId="0" xfId="10" applyFont="1" applyAlignment="1" applyProtection="1">
      <alignment horizontal="center"/>
      <protection hidden="1"/>
    </xf>
    <xf numFmtId="170" fontId="11" fillId="0" borderId="0" xfId="10" applyNumberFormat="1" applyFont="1" applyAlignment="1" applyProtection="1">
      <alignment horizontal="center"/>
      <protection hidden="1"/>
    </xf>
    <xf numFmtId="14" fontId="11" fillId="0" borderId="0" xfId="10" applyNumberFormat="1" applyFont="1" applyProtection="1">
      <protection hidden="1"/>
    </xf>
    <xf numFmtId="16" fontId="11" fillId="0" borderId="0" xfId="10" applyNumberFormat="1" applyFont="1" applyProtection="1">
      <protection hidden="1"/>
    </xf>
    <xf numFmtId="0" fontId="11" fillId="0" borderId="0" xfId="10" applyFont="1" applyAlignment="1" applyProtection="1">
      <alignment horizontal="right"/>
      <protection hidden="1"/>
    </xf>
    <xf numFmtId="0" fontId="12" fillId="0" borderId="0" xfId="10" applyFont="1" applyAlignment="1" applyProtection="1">
      <alignment horizontal="center"/>
      <protection hidden="1"/>
    </xf>
    <xf numFmtId="0" fontId="12" fillId="0" borderId="0" xfId="10" applyFont="1" applyAlignment="1" applyProtection="1">
      <alignment horizontal="right"/>
      <protection hidden="1"/>
    </xf>
    <xf numFmtId="171" fontId="11" fillId="0" borderId="0" xfId="10" applyNumberFormat="1" applyFont="1" applyAlignment="1" applyProtection="1">
      <alignment horizontal="center"/>
      <protection hidden="1"/>
    </xf>
    <xf numFmtId="0" fontId="7" fillId="0" borderId="0" xfId="17" applyFont="1" applyProtection="1">
      <protection locked="0"/>
    </xf>
    <xf numFmtId="0" fontId="7" fillId="0" borderId="0" xfId="17" applyFont="1"/>
    <xf numFmtId="168" fontId="18" fillId="0" borderId="1" xfId="17" applyNumberFormat="1" applyFont="1" applyBorder="1" applyAlignment="1" applyProtection="1">
      <alignment horizontal="center" vertical="center"/>
      <protection locked="0"/>
    </xf>
    <xf numFmtId="0" fontId="7" fillId="3" borderId="0" xfId="17" applyFont="1" applyFill="1" applyProtection="1">
      <protection locked="0"/>
    </xf>
    <xf numFmtId="0" fontId="7" fillId="3" borderId="0" xfId="17" applyFont="1" applyFill="1" applyAlignment="1" applyProtection="1">
      <alignment horizontal="center"/>
      <protection locked="0"/>
    </xf>
    <xf numFmtId="0" fontId="7" fillId="5" borderId="2" xfId="17" applyFont="1" applyFill="1" applyBorder="1" applyProtection="1">
      <protection hidden="1"/>
    </xf>
    <xf numFmtId="0" fontId="9" fillId="5" borderId="2" xfId="1" applyFont="1" applyFill="1" applyBorder="1" applyAlignment="1" applyProtection="1">
      <protection hidden="1"/>
    </xf>
    <xf numFmtId="0" fontId="7" fillId="5" borderId="3" xfId="17" applyFont="1" applyFill="1" applyBorder="1" applyProtection="1">
      <protection hidden="1"/>
    </xf>
    <xf numFmtId="0" fontId="7" fillId="5" borderId="4" xfId="17" applyFont="1" applyFill="1" applyBorder="1" applyProtection="1">
      <protection hidden="1"/>
    </xf>
    <xf numFmtId="0" fontId="7" fillId="5" borderId="0" xfId="17" applyFont="1" applyFill="1" applyAlignment="1" applyProtection="1">
      <alignment horizontal="right"/>
      <protection hidden="1"/>
    </xf>
    <xf numFmtId="0" fontId="6" fillId="5" borderId="0" xfId="17" applyFont="1" applyFill="1" applyAlignment="1" applyProtection="1">
      <alignment horizontal="left"/>
      <protection hidden="1"/>
    </xf>
    <xf numFmtId="0" fontId="7" fillId="5" borderId="0" xfId="17" applyFont="1" applyFill="1" applyProtection="1">
      <protection hidden="1"/>
    </xf>
    <xf numFmtId="0" fontId="7" fillId="5" borderId="5" xfId="17" applyFont="1" applyFill="1" applyBorder="1" applyAlignment="1" applyProtection="1">
      <alignment horizontal="center"/>
      <protection hidden="1"/>
    </xf>
    <xf numFmtId="0" fontId="7" fillId="5" borderId="0" xfId="17" applyFont="1" applyFill="1" applyAlignment="1" applyProtection="1">
      <alignment horizontal="center"/>
      <protection hidden="1"/>
    </xf>
    <xf numFmtId="0" fontId="7" fillId="5" borderId="6" xfId="17" applyFont="1" applyFill="1" applyBorder="1" applyProtection="1">
      <protection hidden="1"/>
    </xf>
    <xf numFmtId="0" fontId="7" fillId="5" borderId="7" xfId="17" applyFont="1" applyFill="1" applyBorder="1" applyProtection="1">
      <protection hidden="1"/>
    </xf>
    <xf numFmtId="0" fontId="7" fillId="5" borderId="8" xfId="17" applyFont="1" applyFill="1" applyBorder="1" applyAlignment="1" applyProtection="1">
      <alignment horizontal="center"/>
      <protection hidden="1"/>
    </xf>
    <xf numFmtId="0" fontId="7" fillId="5" borderId="9" xfId="17" applyFont="1" applyFill="1" applyBorder="1" applyProtection="1">
      <protection hidden="1"/>
    </xf>
    <xf numFmtId="0" fontId="7" fillId="5" borderId="10" xfId="17" applyFont="1" applyFill="1" applyBorder="1" applyProtection="1">
      <protection hidden="1"/>
    </xf>
    <xf numFmtId="0" fontId="6" fillId="5" borderId="0" xfId="17" applyFont="1" applyFill="1" applyProtection="1">
      <protection hidden="1"/>
    </xf>
    <xf numFmtId="167" fontId="6" fillId="5" borderId="11" xfId="17" applyNumberFormat="1" applyFont="1" applyFill="1" applyBorder="1" applyAlignment="1" applyProtection="1">
      <alignment horizontal="center"/>
      <protection hidden="1"/>
    </xf>
    <xf numFmtId="0" fontId="7" fillId="5" borderId="12" xfId="17" applyFont="1" applyFill="1" applyBorder="1" applyProtection="1">
      <protection hidden="1"/>
    </xf>
    <xf numFmtId="0" fontId="6" fillId="5" borderId="11" xfId="17" applyFont="1" applyFill="1" applyBorder="1" applyProtection="1">
      <protection hidden="1"/>
    </xf>
    <xf numFmtId="0" fontId="7" fillId="5" borderId="11" xfId="17" applyFont="1" applyFill="1" applyBorder="1" applyProtection="1">
      <protection hidden="1"/>
    </xf>
    <xf numFmtId="0" fontId="7" fillId="5" borderId="11" xfId="17" applyFont="1" applyFill="1" applyBorder="1" applyAlignment="1" applyProtection="1">
      <alignment horizontal="right"/>
      <protection hidden="1"/>
    </xf>
    <xf numFmtId="2" fontId="10" fillId="5" borderId="11" xfId="17" applyNumberFormat="1" applyFont="1" applyFill="1" applyBorder="1" applyAlignment="1" applyProtection="1">
      <alignment horizontal="center"/>
      <protection hidden="1"/>
    </xf>
    <xf numFmtId="0" fontId="7" fillId="5" borderId="13" xfId="17" applyFont="1" applyFill="1" applyBorder="1" applyProtection="1">
      <protection hidden="1"/>
    </xf>
    <xf numFmtId="0" fontId="7" fillId="5" borderId="14" xfId="17" applyFont="1" applyFill="1" applyBorder="1" applyProtection="1">
      <protection hidden="1"/>
    </xf>
    <xf numFmtId="0" fontId="8" fillId="5" borderId="0" xfId="17" applyFont="1" applyFill="1" applyAlignment="1" applyProtection="1">
      <alignment horizontal="left"/>
      <protection hidden="1"/>
    </xf>
    <xf numFmtId="0" fontId="8" fillId="5" borderId="0" xfId="17" applyFont="1" applyFill="1" applyAlignment="1" applyProtection="1">
      <alignment horizontal="right"/>
      <protection hidden="1"/>
    </xf>
    <xf numFmtId="0" fontId="7" fillId="5" borderId="15" xfId="17" applyFont="1" applyFill="1" applyBorder="1" applyProtection="1">
      <protection hidden="1"/>
    </xf>
    <xf numFmtId="0" fontId="7" fillId="5" borderId="16" xfId="17" applyFont="1" applyFill="1" applyBorder="1" applyProtection="1">
      <protection hidden="1"/>
    </xf>
    <xf numFmtId="0" fontId="8" fillId="5" borderId="11" xfId="17" applyFont="1" applyFill="1" applyBorder="1" applyProtection="1">
      <protection hidden="1"/>
    </xf>
    <xf numFmtId="2" fontId="13" fillId="5" borderId="17" xfId="17" applyNumberFormat="1" applyFont="1" applyFill="1" applyBorder="1" applyAlignment="1" applyProtection="1">
      <alignment horizontal="center"/>
      <protection hidden="1"/>
    </xf>
    <xf numFmtId="0" fontId="14" fillId="5" borderId="0" xfId="17" applyFont="1" applyFill="1" applyAlignment="1" applyProtection="1">
      <alignment horizontal="left"/>
      <protection hidden="1"/>
    </xf>
    <xf numFmtId="0" fontId="15" fillId="5" borderId="0" xfId="17" applyFont="1" applyFill="1" applyAlignment="1" applyProtection="1">
      <alignment horizontal="right"/>
      <protection hidden="1"/>
    </xf>
    <xf numFmtId="0" fontId="14" fillId="5" borderId="11" xfId="17" applyFont="1" applyFill="1" applyBorder="1" applyProtection="1">
      <protection hidden="1"/>
    </xf>
    <xf numFmtId="166" fontId="16" fillId="5" borderId="18" xfId="17" applyNumberFormat="1" applyFont="1" applyFill="1" applyBorder="1" applyAlignment="1" applyProtection="1">
      <alignment horizontal="center"/>
      <protection hidden="1"/>
    </xf>
    <xf numFmtId="0" fontId="14" fillId="5" borderId="0" xfId="17" applyFont="1" applyFill="1" applyProtection="1">
      <protection hidden="1"/>
    </xf>
    <xf numFmtId="166" fontId="16" fillId="5" borderId="0" xfId="17" applyNumberFormat="1" applyFont="1" applyFill="1" applyAlignment="1" applyProtection="1">
      <alignment horizontal="center"/>
      <protection hidden="1"/>
    </xf>
    <xf numFmtId="0" fontId="17" fillId="5" borderId="0" xfId="17" applyFont="1" applyFill="1" applyAlignment="1" applyProtection="1">
      <alignment vertical="center" wrapText="1"/>
      <protection hidden="1"/>
    </xf>
    <xf numFmtId="0" fontId="17" fillId="5" borderId="0" xfId="17" applyFont="1" applyFill="1" applyAlignment="1" applyProtection="1">
      <alignment horizontal="center" vertical="center" wrapText="1"/>
      <protection hidden="1"/>
    </xf>
    <xf numFmtId="0" fontId="19" fillId="5" borderId="0" xfId="17" applyFont="1" applyFill="1" applyAlignment="1" applyProtection="1">
      <alignment horizontal="center" vertical="center" wrapText="1"/>
      <protection hidden="1"/>
    </xf>
    <xf numFmtId="0" fontId="11" fillId="5" borderId="0" xfId="17" applyFont="1" applyFill="1" applyProtection="1">
      <protection hidden="1"/>
    </xf>
    <xf numFmtId="166" fontId="20" fillId="5" borderId="0" xfId="17" applyNumberFormat="1" applyFont="1" applyFill="1" applyAlignment="1" applyProtection="1">
      <alignment horizontal="center" vertical="center"/>
      <protection hidden="1"/>
    </xf>
    <xf numFmtId="166" fontId="21" fillId="5" borderId="0" xfId="17" applyNumberFormat="1" applyFont="1" applyFill="1" applyAlignment="1" applyProtection="1">
      <alignment horizontal="center" vertical="center"/>
      <protection hidden="1"/>
    </xf>
    <xf numFmtId="167" fontId="7" fillId="0" borderId="0" xfId="17" applyNumberFormat="1" applyFont="1" applyAlignment="1" applyProtection="1">
      <alignment horizontal="center"/>
      <protection locked="0"/>
    </xf>
    <xf numFmtId="20" fontId="7" fillId="0" borderId="0" xfId="17" applyNumberFormat="1" applyFont="1" applyAlignment="1" applyProtection="1">
      <alignment horizontal="center"/>
      <protection locked="0"/>
    </xf>
    <xf numFmtId="1" fontId="7" fillId="0" borderId="19" xfId="17" applyNumberFormat="1" applyFont="1" applyBorder="1" applyAlignment="1" applyProtection="1">
      <alignment horizontal="center"/>
      <protection locked="0"/>
    </xf>
    <xf numFmtId="0" fontId="53" fillId="5" borderId="20" xfId="17" applyFont="1" applyFill="1" applyBorder="1" applyProtection="1">
      <protection hidden="1"/>
    </xf>
    <xf numFmtId="0" fontId="54" fillId="0" borderId="0" xfId="11" applyFont="1"/>
    <xf numFmtId="0" fontId="55" fillId="5" borderId="20" xfId="0" applyFont="1" applyFill="1" applyBorder="1" applyAlignment="1">
      <alignment vertical="top"/>
    </xf>
    <xf numFmtId="0" fontId="56" fillId="5" borderId="21" xfId="11" applyFont="1" applyFill="1" applyBorder="1" applyProtection="1">
      <protection hidden="1"/>
    </xf>
    <xf numFmtId="0" fontId="54" fillId="5" borderId="21" xfId="11" applyFont="1" applyFill="1" applyBorder="1" applyProtection="1">
      <protection hidden="1"/>
    </xf>
    <xf numFmtId="0" fontId="54" fillId="5" borderId="22" xfId="11" applyFont="1" applyFill="1" applyBorder="1" applyProtection="1">
      <protection hidden="1"/>
    </xf>
    <xf numFmtId="0" fontId="57" fillId="5" borderId="4" xfId="11" applyFont="1" applyFill="1" applyBorder="1" applyProtection="1">
      <protection hidden="1"/>
    </xf>
    <xf numFmtId="0" fontId="58" fillId="5" borderId="0" xfId="11" applyFont="1" applyFill="1" applyProtection="1">
      <protection hidden="1"/>
    </xf>
    <xf numFmtId="169" fontId="59" fillId="5" borderId="0" xfId="15" applyNumberFormat="1" applyFont="1" applyFill="1" applyAlignment="1">
      <alignment horizontal="center"/>
    </xf>
    <xf numFmtId="0" fontId="56" fillId="5" borderId="0" xfId="11" applyFont="1" applyFill="1" applyProtection="1">
      <protection hidden="1"/>
    </xf>
    <xf numFmtId="0" fontId="54" fillId="5" borderId="0" xfId="11" applyFont="1" applyFill="1" applyProtection="1">
      <protection hidden="1"/>
    </xf>
    <xf numFmtId="0" fontId="54" fillId="5" borderId="23" xfId="11" applyFont="1" applyFill="1" applyBorder="1" applyProtection="1">
      <protection hidden="1"/>
    </xf>
    <xf numFmtId="0" fontId="56" fillId="5" borderId="0" xfId="15" applyFont="1" applyFill="1" applyProtection="1">
      <protection hidden="1"/>
    </xf>
    <xf numFmtId="0" fontId="60" fillId="5" borderId="0" xfId="5" applyFont="1" applyFill="1" applyAlignment="1" applyProtection="1">
      <alignment horizontal="center" vertical="center"/>
      <protection hidden="1"/>
    </xf>
    <xf numFmtId="0" fontId="59" fillId="5" borderId="0" xfId="3" applyFont="1" applyFill="1" applyAlignment="1" applyProtection="1">
      <alignment horizontal="center"/>
    </xf>
    <xf numFmtId="0" fontId="54" fillId="5" borderId="0" xfId="15" applyFont="1" applyFill="1" applyProtection="1">
      <protection hidden="1"/>
    </xf>
    <xf numFmtId="0" fontId="54" fillId="5" borderId="0" xfId="11" applyFont="1" applyFill="1" applyAlignment="1" applyProtection="1">
      <alignment horizontal="center"/>
      <protection hidden="1"/>
    </xf>
    <xf numFmtId="0" fontId="57" fillId="5" borderId="0" xfId="11" applyFont="1" applyFill="1" applyProtection="1">
      <protection hidden="1"/>
    </xf>
    <xf numFmtId="0" fontId="61" fillId="6" borderId="24" xfId="11" applyFont="1" applyFill="1" applyBorder="1" applyAlignment="1" applyProtection="1">
      <alignment horizontal="center"/>
      <protection hidden="1"/>
    </xf>
    <xf numFmtId="0" fontId="54" fillId="5" borderId="25" xfId="11" applyFont="1" applyFill="1" applyBorder="1" applyProtection="1">
      <protection hidden="1"/>
    </xf>
    <xf numFmtId="0" fontId="62" fillId="7" borderId="26" xfId="3" applyFont="1" applyFill="1" applyBorder="1" applyAlignment="1" applyProtection="1">
      <alignment horizontal="center"/>
      <protection hidden="1"/>
    </xf>
    <xf numFmtId="0" fontId="54" fillId="5" borderId="0" xfId="6" applyFont="1" applyFill="1" applyProtection="1">
      <protection hidden="1"/>
    </xf>
    <xf numFmtId="0" fontId="54" fillId="5" borderId="4" xfId="18" applyFont="1" applyFill="1" applyBorder="1" applyProtection="1">
      <protection hidden="1"/>
    </xf>
    <xf numFmtId="0" fontId="63" fillId="5" borderId="0" xfId="6" applyFont="1" applyFill="1" applyProtection="1">
      <protection hidden="1"/>
    </xf>
    <xf numFmtId="0" fontId="63" fillId="5" borderId="0" xfId="15" applyFont="1" applyFill="1" applyProtection="1">
      <protection hidden="1"/>
    </xf>
    <xf numFmtId="0" fontId="54" fillId="5" borderId="4" xfId="11" applyFont="1" applyFill="1" applyBorder="1" applyProtection="1">
      <protection hidden="1"/>
    </xf>
    <xf numFmtId="14" fontId="54" fillId="5" borderId="4" xfId="11" applyNumberFormat="1" applyFont="1" applyFill="1" applyBorder="1" applyAlignment="1" applyProtection="1">
      <alignment horizontal="center" vertical="top"/>
      <protection hidden="1"/>
    </xf>
    <xf numFmtId="0" fontId="55" fillId="5" borderId="4" xfId="0" applyFont="1" applyFill="1" applyBorder="1" applyAlignment="1">
      <alignment vertical="top"/>
    </xf>
    <xf numFmtId="0" fontId="54" fillId="5" borderId="0" xfId="11" applyFont="1" applyFill="1"/>
    <xf numFmtId="0" fontId="57" fillId="5" borderId="0" xfId="11" applyFont="1" applyFill="1" applyAlignment="1" applyProtection="1">
      <alignment horizontal="left"/>
      <protection hidden="1"/>
    </xf>
    <xf numFmtId="0" fontId="61" fillId="5" borderId="0" xfId="7" applyFont="1" applyFill="1" applyProtection="1">
      <protection hidden="1"/>
    </xf>
    <xf numFmtId="0" fontId="64" fillId="5" borderId="0" xfId="8" applyFont="1" applyFill="1" applyProtection="1">
      <protection hidden="1"/>
    </xf>
    <xf numFmtId="0" fontId="54" fillId="5" borderId="0" xfId="8" applyFont="1" applyFill="1" applyProtection="1">
      <protection hidden="1"/>
    </xf>
    <xf numFmtId="0" fontId="54" fillId="5" borderId="0" xfId="13" applyFont="1" applyFill="1" applyProtection="1">
      <protection hidden="1"/>
    </xf>
    <xf numFmtId="0" fontId="65" fillId="5" borderId="0" xfId="0" applyFont="1" applyFill="1" applyProtection="1">
      <protection hidden="1"/>
    </xf>
    <xf numFmtId="0" fontId="54" fillId="5" borderId="0" xfId="0" applyFont="1" applyFill="1" applyProtection="1">
      <protection hidden="1"/>
    </xf>
    <xf numFmtId="0" fontId="54" fillId="5" borderId="0" xfId="7" applyFont="1" applyFill="1" applyProtection="1">
      <protection hidden="1"/>
    </xf>
    <xf numFmtId="0" fontId="54" fillId="5" borderId="0" xfId="9" applyFont="1" applyFill="1" applyProtection="1">
      <protection hidden="1"/>
    </xf>
    <xf numFmtId="0" fontId="54" fillId="5" borderId="27" xfId="11" applyFont="1" applyFill="1" applyBorder="1" applyProtection="1">
      <protection hidden="1"/>
    </xf>
    <xf numFmtId="0" fontId="54" fillId="5" borderId="28" xfId="11" applyFont="1" applyFill="1" applyBorder="1" applyProtection="1">
      <protection hidden="1"/>
    </xf>
    <xf numFmtId="0" fontId="54" fillId="5" borderId="29" xfId="11" applyFont="1" applyFill="1" applyBorder="1" applyProtection="1">
      <protection hidden="1"/>
    </xf>
    <xf numFmtId="0" fontId="66" fillId="0" borderId="0" xfId="12" applyFont="1" applyAlignment="1">
      <alignment horizontal="left" vertical="top"/>
    </xf>
    <xf numFmtId="0" fontId="67" fillId="5" borderId="0" xfId="14" applyFont="1" applyFill="1" applyProtection="1">
      <protection hidden="1"/>
    </xf>
    <xf numFmtId="0" fontId="54" fillId="5" borderId="0" xfId="14" applyFont="1" applyFill="1" applyProtection="1">
      <protection hidden="1"/>
    </xf>
    <xf numFmtId="0" fontId="68" fillId="5" borderId="0" xfId="3" applyFont="1" applyFill="1" applyBorder="1" applyAlignment="1" applyProtection="1">
      <protection hidden="1"/>
    </xf>
    <xf numFmtId="0" fontId="57" fillId="5" borderId="30" xfId="11" applyFont="1" applyFill="1" applyBorder="1" applyProtection="1">
      <protection hidden="1"/>
    </xf>
    <xf numFmtId="0" fontId="54" fillId="0" borderId="0" xfId="0" applyFont="1"/>
    <xf numFmtId="0" fontId="7" fillId="5" borderId="0" xfId="17" applyFont="1" applyFill="1"/>
    <xf numFmtId="20" fontId="56" fillId="5" borderId="2" xfId="16" applyNumberFormat="1" applyFont="1" applyFill="1" applyBorder="1" applyAlignment="1" applyProtection="1">
      <alignment horizontal="center"/>
      <protection hidden="1"/>
    </xf>
    <xf numFmtId="20" fontId="56" fillId="5" borderId="3" xfId="16" applyNumberFormat="1" applyFont="1" applyFill="1" applyBorder="1" applyAlignment="1" applyProtection="1">
      <alignment horizontal="center"/>
      <protection hidden="1"/>
    </xf>
    <xf numFmtId="0" fontId="69" fillId="5" borderId="4" xfId="16" applyFont="1" applyFill="1" applyBorder="1" applyAlignment="1" applyProtection="1">
      <alignment horizontal="center"/>
      <protection hidden="1"/>
    </xf>
    <xf numFmtId="0" fontId="69" fillId="5" borderId="0" xfId="16" applyFont="1" applyFill="1" applyAlignment="1" applyProtection="1">
      <alignment horizontal="center"/>
      <protection hidden="1"/>
    </xf>
    <xf numFmtId="0" fontId="69" fillId="5" borderId="6" xfId="16" applyFont="1" applyFill="1" applyBorder="1" applyAlignment="1" applyProtection="1">
      <alignment horizontal="center"/>
      <protection hidden="1"/>
    </xf>
    <xf numFmtId="0" fontId="70" fillId="5" borderId="4" xfId="16" applyFont="1" applyFill="1" applyBorder="1" applyAlignment="1" applyProtection="1">
      <alignment horizontal="center"/>
      <protection hidden="1"/>
    </xf>
    <xf numFmtId="0" fontId="70" fillId="5" borderId="0" xfId="16" applyFont="1" applyFill="1" applyAlignment="1" applyProtection="1">
      <alignment horizontal="center"/>
      <protection hidden="1"/>
    </xf>
    <xf numFmtId="0" fontId="71" fillId="5" borderId="0" xfId="0" applyFont="1" applyFill="1" applyAlignment="1" applyProtection="1">
      <alignment horizontal="center" vertical="top"/>
      <protection hidden="1"/>
    </xf>
    <xf numFmtId="0" fontId="70" fillId="5" borderId="6" xfId="16" applyFont="1" applyFill="1" applyBorder="1" applyAlignment="1" applyProtection="1">
      <alignment horizontal="center"/>
      <protection hidden="1"/>
    </xf>
    <xf numFmtId="0" fontId="69" fillId="5" borderId="11" xfId="16" applyFont="1" applyFill="1" applyBorder="1" applyAlignment="1" applyProtection="1">
      <alignment horizontal="center"/>
      <protection hidden="1"/>
    </xf>
    <xf numFmtId="0" fontId="72" fillId="5" borderId="0" xfId="15" applyFont="1" applyFill="1" applyAlignment="1">
      <alignment horizontal="center"/>
    </xf>
    <xf numFmtId="0" fontId="69" fillId="5" borderId="13" xfId="16" applyFont="1" applyFill="1" applyBorder="1" applyAlignment="1" applyProtection="1">
      <alignment horizontal="center"/>
      <protection hidden="1"/>
    </xf>
    <xf numFmtId="0" fontId="73" fillId="5" borderId="31" xfId="2" applyFont="1" applyFill="1" applyBorder="1" applyAlignment="1" applyProtection="1">
      <alignment horizontal="center"/>
      <protection hidden="1"/>
    </xf>
    <xf numFmtId="0" fontId="54" fillId="5" borderId="31" xfId="16" applyFont="1" applyFill="1" applyBorder="1" applyProtection="1">
      <protection hidden="1"/>
    </xf>
    <xf numFmtId="0" fontId="54" fillId="5" borderId="32" xfId="16" applyFont="1" applyFill="1" applyBorder="1" applyProtection="1">
      <protection hidden="1"/>
    </xf>
    <xf numFmtId="0" fontId="54" fillId="5" borderId="4" xfId="16" applyFont="1" applyFill="1" applyBorder="1" applyProtection="1">
      <protection hidden="1"/>
    </xf>
    <xf numFmtId="0" fontId="74" fillId="5" borderId="0" xfId="16" applyFont="1" applyFill="1" applyAlignment="1" applyProtection="1">
      <alignment horizontal="center"/>
      <protection hidden="1"/>
    </xf>
    <xf numFmtId="0" fontId="54" fillId="5" borderId="0" xfId="16" applyFont="1" applyFill="1" applyProtection="1">
      <protection hidden="1"/>
    </xf>
    <xf numFmtId="0" fontId="74" fillId="5" borderId="0" xfId="16" applyFont="1" applyFill="1" applyProtection="1">
      <protection hidden="1"/>
    </xf>
    <xf numFmtId="0" fontId="54" fillId="5" borderId="6" xfId="16" applyFont="1" applyFill="1" applyBorder="1" applyProtection="1">
      <protection hidden="1"/>
    </xf>
    <xf numFmtId="0" fontId="54" fillId="5" borderId="0" xfId="16" applyFont="1" applyFill="1" applyAlignment="1" applyProtection="1">
      <alignment horizontal="center"/>
      <protection hidden="1"/>
    </xf>
    <xf numFmtId="0" fontId="75" fillId="5" borderId="0" xfId="16" applyFont="1" applyFill="1" applyProtection="1">
      <protection hidden="1"/>
    </xf>
    <xf numFmtId="0" fontId="75" fillId="5" borderId="0" xfId="16" applyFont="1" applyFill="1" applyAlignment="1" applyProtection="1">
      <alignment horizontal="left"/>
      <protection hidden="1"/>
    </xf>
    <xf numFmtId="0" fontId="54" fillId="5" borderId="0" xfId="16" applyFont="1" applyFill="1" applyAlignment="1" applyProtection="1">
      <alignment horizontal="right"/>
      <protection hidden="1"/>
    </xf>
    <xf numFmtId="0" fontId="76" fillId="5" borderId="0" xfId="16" applyFont="1" applyFill="1" applyProtection="1">
      <protection hidden="1"/>
    </xf>
    <xf numFmtId="0" fontId="77" fillId="7" borderId="26" xfId="3" applyFont="1" applyFill="1" applyBorder="1" applyAlignment="1" applyProtection="1">
      <alignment horizontal="center"/>
      <protection hidden="1"/>
    </xf>
    <xf numFmtId="0" fontId="78" fillId="8" borderId="0" xfId="16" applyFont="1" applyFill="1" applyAlignment="1" applyProtection="1">
      <alignment horizontal="center"/>
      <protection hidden="1"/>
    </xf>
    <xf numFmtId="0" fontId="54" fillId="5" borderId="0" xfId="16" quotePrefix="1" applyFont="1" applyFill="1" applyProtection="1">
      <protection hidden="1"/>
    </xf>
    <xf numFmtId="0" fontId="54" fillId="5" borderId="0" xfId="16" applyFont="1" applyFill="1" applyAlignment="1" applyProtection="1">
      <alignment horizontal="left"/>
      <protection hidden="1"/>
    </xf>
    <xf numFmtId="0" fontId="79" fillId="5" borderId="0" xfId="16" applyFont="1" applyFill="1" applyAlignment="1" applyProtection="1">
      <alignment horizontal="left"/>
      <protection hidden="1"/>
    </xf>
    <xf numFmtId="0" fontId="65" fillId="5" borderId="0" xfId="16" applyFont="1" applyFill="1" applyProtection="1">
      <protection hidden="1"/>
    </xf>
    <xf numFmtId="0" fontId="54" fillId="5" borderId="12" xfId="16" applyFont="1" applyFill="1" applyBorder="1" applyAlignment="1" applyProtection="1">
      <alignment horizontal="left"/>
      <protection hidden="1"/>
    </xf>
    <xf numFmtId="0" fontId="65" fillId="5" borderId="11" xfId="16" applyFont="1" applyFill="1" applyBorder="1" applyAlignment="1" applyProtection="1">
      <alignment horizontal="left"/>
      <protection hidden="1"/>
    </xf>
    <xf numFmtId="0" fontId="54" fillId="5" borderId="11" xfId="16" applyFont="1" applyFill="1" applyBorder="1" applyProtection="1">
      <protection hidden="1"/>
    </xf>
    <xf numFmtId="0" fontId="54" fillId="5" borderId="13" xfId="16" applyFont="1" applyFill="1" applyBorder="1" applyProtection="1">
      <protection hidden="1"/>
    </xf>
    <xf numFmtId="0" fontId="55" fillId="5" borderId="0" xfId="0" applyFont="1" applyFill="1" applyAlignment="1">
      <alignment vertical="top"/>
    </xf>
    <xf numFmtId="0" fontId="80" fillId="5" borderId="0" xfId="0" applyFont="1" applyFill="1" applyProtection="1">
      <protection hidden="1"/>
    </xf>
    <xf numFmtId="0" fontId="81" fillId="5" borderId="0" xfId="0" applyFont="1" applyFill="1" applyAlignment="1" applyProtection="1">
      <alignment horizontal="center"/>
      <protection hidden="1"/>
    </xf>
    <xf numFmtId="9" fontId="65" fillId="5" borderId="0" xfId="4" applyFont="1" applyFill="1" applyProtection="1">
      <protection hidden="1"/>
    </xf>
    <xf numFmtId="0" fontId="65" fillId="0" borderId="0" xfId="0" applyFont="1" applyProtection="1">
      <protection hidden="1"/>
    </xf>
    <xf numFmtId="0" fontId="62" fillId="7" borderId="26" xfId="3" applyFont="1" applyFill="1" applyBorder="1" applyAlignment="1" applyProtection="1">
      <alignment horizontal="center" vertical="center"/>
      <protection hidden="1"/>
    </xf>
    <xf numFmtId="164" fontId="65" fillId="5" borderId="0" xfId="19" applyFont="1" applyFill="1" applyProtection="1">
      <protection hidden="1"/>
    </xf>
    <xf numFmtId="0" fontId="71" fillId="5" borderId="0" xfId="0" applyFont="1" applyFill="1" applyAlignment="1" applyProtection="1">
      <alignment horizontal="right" vertical="top"/>
      <protection hidden="1"/>
    </xf>
    <xf numFmtId="14" fontId="65" fillId="5" borderId="0" xfId="0" applyNumberFormat="1" applyFont="1" applyFill="1" applyProtection="1">
      <protection hidden="1"/>
    </xf>
    <xf numFmtId="0" fontId="65" fillId="5" borderId="0" xfId="0" applyFont="1" applyFill="1" applyAlignment="1" applyProtection="1">
      <alignment horizontal="right"/>
      <protection hidden="1"/>
    </xf>
    <xf numFmtId="0" fontId="65" fillId="0" borderId="0" xfId="0" applyFont="1" applyAlignment="1" applyProtection="1">
      <alignment horizontal="center"/>
      <protection locked="0"/>
    </xf>
    <xf numFmtId="14" fontId="65" fillId="5" borderId="0" xfId="0" applyNumberFormat="1" applyFont="1" applyFill="1" applyAlignment="1" applyProtection="1">
      <alignment horizontal="center"/>
      <protection hidden="1"/>
    </xf>
    <xf numFmtId="0" fontId="65" fillId="5" borderId="0" xfId="0" applyFont="1" applyFill="1" applyAlignment="1" applyProtection="1">
      <alignment horizontal="left"/>
      <protection hidden="1"/>
    </xf>
    <xf numFmtId="14" fontId="65" fillId="5" borderId="0" xfId="0" applyNumberFormat="1" applyFont="1" applyFill="1" applyAlignment="1" applyProtection="1">
      <alignment horizontal="left"/>
      <protection hidden="1"/>
    </xf>
    <xf numFmtId="0" fontId="65" fillId="5" borderId="33" xfId="0" applyFont="1" applyFill="1" applyBorder="1" applyAlignment="1" applyProtection="1">
      <alignment horizontal="right"/>
      <protection hidden="1"/>
    </xf>
    <xf numFmtId="9" fontId="65" fillId="5" borderId="0" xfId="4" applyFont="1" applyFill="1" applyAlignment="1" applyProtection="1">
      <alignment horizontal="right"/>
      <protection hidden="1"/>
    </xf>
    <xf numFmtId="0" fontId="65" fillId="5" borderId="0" xfId="0" applyFont="1" applyFill="1" applyAlignment="1" applyProtection="1">
      <alignment horizontal="right" vertical="center"/>
      <protection hidden="1"/>
    </xf>
    <xf numFmtId="169" fontId="65" fillId="0" borderId="0" xfId="0" applyNumberFormat="1" applyFont="1" applyAlignment="1" applyProtection="1">
      <alignment horizontal="center" vertical="center"/>
      <protection locked="0"/>
    </xf>
    <xf numFmtId="0" fontId="65" fillId="0" borderId="0" xfId="0" applyFont="1" applyAlignment="1" applyProtection="1">
      <alignment vertical="center"/>
      <protection locked="0"/>
    </xf>
    <xf numFmtId="0" fontId="65" fillId="5" borderId="11" xfId="0" applyFont="1" applyFill="1" applyBorder="1" applyAlignment="1" applyProtection="1">
      <alignment horizontal="right" wrapText="1"/>
      <protection hidden="1"/>
    </xf>
    <xf numFmtId="0" fontId="65" fillId="5" borderId="34" xfId="0" applyFont="1" applyFill="1" applyBorder="1" applyAlignment="1" applyProtection="1">
      <alignment horizontal="right" wrapText="1"/>
      <protection hidden="1"/>
    </xf>
    <xf numFmtId="0" fontId="65" fillId="5" borderId="11" xfId="0" applyFont="1" applyFill="1" applyBorder="1" applyAlignment="1" applyProtection="1">
      <alignment horizontal="right"/>
      <protection hidden="1"/>
    </xf>
    <xf numFmtId="0" fontId="65" fillId="5" borderId="11" xfId="0" applyFont="1" applyFill="1" applyBorder="1" applyAlignment="1" applyProtection="1">
      <alignment horizontal="center"/>
      <protection hidden="1"/>
    </xf>
    <xf numFmtId="9" fontId="65" fillId="0" borderId="11" xfId="4" applyFont="1" applyFill="1" applyBorder="1" applyProtection="1">
      <protection locked="0"/>
    </xf>
    <xf numFmtId="0" fontId="65" fillId="5" borderId="11" xfId="0" applyFont="1" applyFill="1" applyBorder="1" applyProtection="1">
      <protection hidden="1"/>
    </xf>
    <xf numFmtId="169" fontId="65" fillId="0" borderId="11" xfId="0" applyNumberFormat="1" applyFont="1" applyBorder="1" applyAlignment="1" applyProtection="1">
      <alignment horizontal="center"/>
      <protection locked="0"/>
    </xf>
    <xf numFmtId="0" fontId="82" fillId="5" borderId="0" xfId="0" applyFont="1" applyFill="1" applyAlignment="1">
      <alignment vertical="top"/>
    </xf>
    <xf numFmtId="14" fontId="65" fillId="0" borderId="37" xfId="0" applyNumberFormat="1" applyFont="1" applyBorder="1" applyAlignment="1" applyProtection="1">
      <alignment horizontal="right"/>
      <protection locked="0"/>
    </xf>
    <xf numFmtId="165" fontId="65" fillId="5" borderId="0" xfId="19" applyNumberFormat="1" applyFont="1" applyFill="1" applyAlignment="1" applyProtection="1">
      <alignment horizontal="center"/>
      <protection hidden="1"/>
    </xf>
    <xf numFmtId="0" fontId="65" fillId="0" borderId="33" xfId="0" applyFont="1" applyBorder="1" applyAlignment="1" applyProtection="1">
      <alignment horizontal="center"/>
      <protection locked="0"/>
    </xf>
    <xf numFmtId="0" fontId="65" fillId="5" borderId="0" xfId="0" applyFont="1" applyFill="1" applyAlignment="1" applyProtection="1">
      <alignment horizontal="center"/>
      <protection hidden="1"/>
    </xf>
    <xf numFmtId="0" fontId="65" fillId="0" borderId="0" xfId="0" applyFont="1" applyProtection="1">
      <protection locked="0"/>
    </xf>
    <xf numFmtId="0" fontId="65" fillId="0" borderId="0" xfId="4" applyNumberFormat="1" applyFont="1" applyFill="1" applyBorder="1" applyProtection="1">
      <protection locked="0"/>
    </xf>
    <xf numFmtId="14" fontId="65" fillId="5" borderId="0" xfId="0" applyNumberFormat="1" applyFont="1" applyFill="1" applyAlignment="1" applyProtection="1">
      <alignment horizontal="right"/>
      <protection hidden="1"/>
    </xf>
    <xf numFmtId="9" fontId="65" fillId="5" borderId="0" xfId="0" applyNumberFormat="1" applyFont="1" applyFill="1" applyProtection="1">
      <protection hidden="1"/>
    </xf>
    <xf numFmtId="169" fontId="65" fillId="5" borderId="0" xfId="0" applyNumberFormat="1" applyFont="1" applyFill="1" applyProtection="1">
      <protection hidden="1"/>
    </xf>
    <xf numFmtId="0" fontId="65" fillId="0" borderId="11" xfId="0" applyFont="1" applyBorder="1" applyAlignment="1" applyProtection="1">
      <alignment horizontal="center"/>
      <protection locked="0"/>
    </xf>
    <xf numFmtId="0" fontId="65" fillId="0" borderId="34" xfId="0" applyFont="1" applyBorder="1" applyAlignment="1" applyProtection="1">
      <alignment horizontal="center"/>
      <protection locked="0"/>
    </xf>
    <xf numFmtId="0" fontId="65" fillId="0" borderId="11" xfId="0" applyFont="1" applyBorder="1" applyProtection="1">
      <protection locked="0"/>
    </xf>
    <xf numFmtId="0" fontId="65" fillId="0" borderId="11" xfId="4" applyNumberFormat="1" applyFont="1" applyFill="1" applyBorder="1" applyProtection="1">
      <protection locked="0"/>
    </xf>
    <xf numFmtId="169" fontId="65" fillId="5" borderId="11" xfId="0" applyNumberFormat="1" applyFont="1" applyFill="1" applyBorder="1" applyProtection="1">
      <protection hidden="1"/>
    </xf>
    <xf numFmtId="0" fontId="65" fillId="5" borderId="33" xfId="0" applyFont="1" applyFill="1" applyBorder="1" applyAlignment="1" applyProtection="1">
      <alignment horizontal="center"/>
      <protection hidden="1"/>
    </xf>
    <xf numFmtId="0" fontId="65" fillId="5" borderId="2" xfId="0" applyFont="1" applyFill="1" applyBorder="1" applyAlignment="1" applyProtection="1">
      <alignment horizontal="center"/>
      <protection hidden="1"/>
    </xf>
    <xf numFmtId="0" fontId="65" fillId="5" borderId="2" xfId="0" applyFont="1" applyFill="1" applyBorder="1" applyProtection="1">
      <protection hidden="1"/>
    </xf>
    <xf numFmtId="14" fontId="65" fillId="5" borderId="11" xfId="0" applyNumberFormat="1" applyFont="1" applyFill="1" applyBorder="1" applyProtection="1">
      <protection hidden="1"/>
    </xf>
    <xf numFmtId="9" fontId="65" fillId="5" borderId="11" xfId="4" applyFont="1" applyFill="1" applyBorder="1" applyProtection="1">
      <protection hidden="1"/>
    </xf>
    <xf numFmtId="169" fontId="83" fillId="5" borderId="11" xfId="0" applyNumberFormat="1" applyFont="1" applyFill="1" applyBorder="1" applyProtection="1">
      <protection hidden="1"/>
    </xf>
    <xf numFmtId="0" fontId="83" fillId="5" borderId="11" xfId="0" applyFont="1" applyFill="1" applyBorder="1" applyProtection="1">
      <protection hidden="1"/>
    </xf>
    <xf numFmtId="0" fontId="65" fillId="4" borderId="0" xfId="0" applyFont="1" applyFill="1" applyProtection="1">
      <protection hidden="1"/>
    </xf>
    <xf numFmtId="14" fontId="84" fillId="4" borderId="0" xfId="0" applyNumberFormat="1" applyFont="1" applyFill="1" applyAlignment="1" applyProtection="1">
      <alignment horizontal="left"/>
      <protection hidden="1"/>
    </xf>
    <xf numFmtId="0" fontId="65" fillId="4" borderId="0" xfId="0" applyFont="1" applyFill="1" applyAlignment="1" applyProtection="1">
      <alignment horizontal="left"/>
      <protection hidden="1"/>
    </xf>
    <xf numFmtId="9" fontId="65" fillId="4" borderId="0" xfId="4" applyFont="1" applyFill="1" applyProtection="1">
      <protection hidden="1"/>
    </xf>
    <xf numFmtId="0" fontId="65" fillId="4" borderId="0" xfId="0" applyFont="1" applyFill="1" applyAlignment="1" applyProtection="1">
      <alignment horizontal="right"/>
      <protection hidden="1"/>
    </xf>
    <xf numFmtId="0" fontId="65" fillId="4" borderId="0" xfId="0" applyFont="1" applyFill="1" applyAlignment="1" applyProtection="1">
      <alignment horizontal="center"/>
      <protection hidden="1"/>
    </xf>
    <xf numFmtId="14" fontId="65" fillId="4" borderId="0" xfId="0" applyNumberFormat="1" applyFont="1" applyFill="1" applyAlignment="1" applyProtection="1">
      <alignment horizontal="center"/>
      <protection hidden="1"/>
    </xf>
    <xf numFmtId="0" fontId="65" fillId="4" borderId="33" xfId="0" applyFont="1" applyFill="1" applyBorder="1" applyAlignment="1" applyProtection="1">
      <alignment horizontal="right"/>
      <protection hidden="1"/>
    </xf>
    <xf numFmtId="9" fontId="65" fillId="4" borderId="0" xfId="4" applyFont="1" applyFill="1" applyAlignment="1" applyProtection="1">
      <alignment horizontal="right"/>
      <protection hidden="1"/>
    </xf>
    <xf numFmtId="0" fontId="65" fillId="4" borderId="11" xfId="0" applyFont="1" applyFill="1" applyBorder="1" applyAlignment="1" applyProtection="1">
      <alignment horizontal="right" wrapText="1"/>
      <protection hidden="1"/>
    </xf>
    <xf numFmtId="0" fontId="65" fillId="4" borderId="34" xfId="0" applyFont="1" applyFill="1" applyBorder="1" applyAlignment="1" applyProtection="1">
      <alignment horizontal="right" wrapText="1"/>
      <protection hidden="1"/>
    </xf>
    <xf numFmtId="0" fontId="65" fillId="4" borderId="11" xfId="0" applyFont="1" applyFill="1" applyBorder="1" applyAlignment="1" applyProtection="1">
      <alignment horizontal="right"/>
      <protection hidden="1"/>
    </xf>
    <xf numFmtId="0" fontId="65" fillId="4" borderId="11" xfId="0" applyFont="1" applyFill="1" applyBorder="1" applyAlignment="1" applyProtection="1">
      <alignment horizontal="center"/>
      <protection hidden="1"/>
    </xf>
    <xf numFmtId="9" fontId="65" fillId="4" borderId="11" xfId="4" applyFont="1" applyFill="1" applyBorder="1" applyProtection="1">
      <protection hidden="1"/>
    </xf>
    <xf numFmtId="0" fontId="65" fillId="4" borderId="11" xfId="0" applyFont="1" applyFill="1" applyBorder="1" applyProtection="1">
      <protection hidden="1"/>
    </xf>
    <xf numFmtId="14" fontId="65" fillId="4" borderId="0" xfId="0" applyNumberFormat="1" applyFont="1" applyFill="1" applyAlignment="1" applyProtection="1">
      <alignment horizontal="right"/>
      <protection hidden="1"/>
    </xf>
    <xf numFmtId="165" fontId="65" fillId="4" borderId="0" xfId="19" applyNumberFormat="1" applyFont="1" applyFill="1" applyAlignment="1" applyProtection="1">
      <alignment horizontal="center"/>
      <protection hidden="1"/>
    </xf>
    <xf numFmtId="9" fontId="65" fillId="4" borderId="0" xfId="0" applyNumberFormat="1" applyFont="1" applyFill="1" applyProtection="1">
      <protection hidden="1"/>
    </xf>
    <xf numFmtId="169" fontId="65" fillId="4" borderId="0" xfId="0" applyNumberFormat="1" applyFont="1" applyFill="1" applyProtection="1">
      <protection hidden="1"/>
    </xf>
    <xf numFmtId="169" fontId="65" fillId="4" borderId="11" xfId="0" applyNumberFormat="1" applyFont="1" applyFill="1" applyBorder="1" applyProtection="1">
      <protection hidden="1"/>
    </xf>
    <xf numFmtId="14" fontId="65" fillId="4" borderId="0" xfId="0" applyNumberFormat="1" applyFont="1" applyFill="1" applyProtection="1">
      <protection hidden="1"/>
    </xf>
    <xf numFmtId="0" fontId="65" fillId="4" borderId="2" xfId="0" applyFont="1" applyFill="1" applyBorder="1" applyAlignment="1" applyProtection="1">
      <alignment horizontal="center"/>
      <protection hidden="1"/>
    </xf>
    <xf numFmtId="0" fontId="65" fillId="4" borderId="35" xfId="0" applyFont="1" applyFill="1" applyBorder="1" applyAlignment="1" applyProtection="1">
      <alignment horizontal="center"/>
      <protection hidden="1"/>
    </xf>
    <xf numFmtId="0" fontId="65" fillId="4" borderId="2" xfId="0" applyFont="1" applyFill="1" applyBorder="1" applyProtection="1">
      <protection hidden="1"/>
    </xf>
    <xf numFmtId="14" fontId="65" fillId="4" borderId="11" xfId="0" applyNumberFormat="1" applyFont="1" applyFill="1" applyBorder="1" applyProtection="1">
      <protection hidden="1"/>
    </xf>
    <xf numFmtId="169" fontId="83" fillId="4" borderId="11" xfId="0" applyNumberFormat="1" applyFont="1" applyFill="1" applyBorder="1" applyProtection="1">
      <protection hidden="1"/>
    </xf>
    <xf numFmtId="0" fontId="83" fillId="4" borderId="11" xfId="0" applyFont="1" applyFill="1" applyBorder="1" applyProtection="1">
      <protection hidden="1"/>
    </xf>
    <xf numFmtId="14" fontId="84" fillId="5" borderId="0" xfId="0" applyNumberFormat="1" applyFont="1" applyFill="1" applyAlignment="1" applyProtection="1">
      <alignment horizontal="left"/>
      <protection hidden="1"/>
    </xf>
    <xf numFmtId="0" fontId="65" fillId="5" borderId="35" xfId="0" applyFont="1" applyFill="1" applyBorder="1" applyAlignment="1" applyProtection="1">
      <alignment horizontal="center"/>
      <protection hidden="1"/>
    </xf>
    <xf numFmtId="14" fontId="65" fillId="0" borderId="0" xfId="0" applyNumberFormat="1" applyFont="1" applyProtection="1">
      <protection hidden="1"/>
    </xf>
    <xf numFmtId="9" fontId="65" fillId="0" borderId="0" xfId="4" applyFont="1" applyProtection="1">
      <protection hidden="1"/>
    </xf>
    <xf numFmtId="0" fontId="54" fillId="5" borderId="0" xfId="10" applyFont="1" applyFill="1" applyProtection="1">
      <protection hidden="1"/>
    </xf>
    <xf numFmtId="0" fontId="54" fillId="5" borderId="0" xfId="10" applyFont="1" applyFill="1" applyAlignment="1" applyProtection="1">
      <alignment horizontal="left"/>
      <protection hidden="1"/>
    </xf>
    <xf numFmtId="0" fontId="62" fillId="5" borderId="0" xfId="6" applyFont="1" applyFill="1" applyProtection="1">
      <protection hidden="1"/>
    </xf>
    <xf numFmtId="0" fontId="85" fillId="5" borderId="0" xfId="3" applyFont="1" applyFill="1" applyBorder="1" applyAlignment="1" applyProtection="1">
      <protection hidden="1"/>
    </xf>
    <xf numFmtId="0" fontId="85" fillId="5" borderId="0" xfId="3" applyFont="1" applyFill="1" applyBorder="1" applyAlignment="1" applyProtection="1">
      <alignment horizontal="left"/>
      <protection hidden="1"/>
    </xf>
    <xf numFmtId="0" fontId="86" fillId="7" borderId="26" xfId="3" applyFont="1" applyFill="1" applyBorder="1" applyAlignment="1" applyProtection="1">
      <alignment horizontal="center" vertical="center"/>
      <protection hidden="1"/>
    </xf>
    <xf numFmtId="0" fontId="54" fillId="5" borderId="0" xfId="16" applyFont="1" applyFill="1" applyAlignment="1" applyProtection="1">
      <alignment horizontal="center" vertical="center"/>
      <protection hidden="1"/>
    </xf>
    <xf numFmtId="0" fontId="87" fillId="6" borderId="24" xfId="11" applyFont="1" applyFill="1" applyBorder="1" applyAlignment="1" applyProtection="1">
      <alignment horizontal="center" vertical="center"/>
      <protection hidden="1"/>
    </xf>
    <xf numFmtId="0" fontId="62" fillId="7" borderId="36" xfId="3" applyFont="1" applyFill="1" applyBorder="1" applyAlignment="1" applyProtection="1">
      <alignment horizontal="center" vertical="center"/>
      <protection hidden="1"/>
    </xf>
    <xf numFmtId="0" fontId="54" fillId="5" borderId="2" xfId="10" applyFont="1" applyFill="1" applyBorder="1" applyProtection="1">
      <protection hidden="1"/>
    </xf>
    <xf numFmtId="0" fontId="54" fillId="5" borderId="3" xfId="10" applyFont="1" applyFill="1" applyBorder="1" applyProtection="1">
      <protection hidden="1"/>
    </xf>
    <xf numFmtId="0" fontId="54" fillId="5" borderId="4" xfId="10" applyFont="1" applyFill="1" applyBorder="1" applyProtection="1">
      <protection hidden="1"/>
    </xf>
    <xf numFmtId="0" fontId="56" fillId="5" borderId="6" xfId="10" applyFont="1" applyFill="1" applyBorder="1" applyProtection="1">
      <protection hidden="1"/>
    </xf>
    <xf numFmtId="0" fontId="88" fillId="5" borderId="4" xfId="10" applyFont="1" applyFill="1" applyBorder="1" applyAlignment="1" applyProtection="1">
      <alignment horizontal="left" vertical="top"/>
      <protection hidden="1"/>
    </xf>
    <xf numFmtId="0" fontId="54" fillId="5" borderId="6" xfId="10" applyFont="1" applyFill="1" applyBorder="1" applyProtection="1">
      <protection hidden="1"/>
    </xf>
    <xf numFmtId="0" fontId="54" fillId="5" borderId="4" xfId="10" applyFont="1" applyFill="1" applyBorder="1" applyAlignment="1" applyProtection="1">
      <alignment horizontal="right"/>
      <protection hidden="1"/>
    </xf>
    <xf numFmtId="0" fontId="65" fillId="5" borderId="0" xfId="0" applyFont="1" applyFill="1"/>
    <xf numFmtId="0" fontId="76" fillId="5" borderId="4" xfId="10" applyFont="1" applyFill="1" applyBorder="1" applyAlignment="1" applyProtection="1">
      <alignment horizontal="center"/>
      <protection hidden="1"/>
    </xf>
    <xf numFmtId="0" fontId="89" fillId="5" borderId="4" xfId="10" applyFont="1" applyFill="1" applyBorder="1" applyAlignment="1" applyProtection="1">
      <alignment horizontal="left"/>
      <protection hidden="1"/>
    </xf>
    <xf numFmtId="171" fontId="54" fillId="5" borderId="0" xfId="10" applyNumberFormat="1" applyFont="1" applyFill="1" applyAlignment="1" applyProtection="1">
      <alignment horizontal="left"/>
      <protection hidden="1"/>
    </xf>
    <xf numFmtId="165" fontId="54" fillId="5" borderId="4" xfId="10" applyNumberFormat="1" applyFont="1" applyFill="1" applyBorder="1" applyProtection="1">
      <protection hidden="1"/>
    </xf>
    <xf numFmtId="0" fontId="54" fillId="5" borderId="4" xfId="10" applyFont="1" applyFill="1" applyBorder="1"/>
    <xf numFmtId="0" fontId="54" fillId="5" borderId="0" xfId="10" applyFont="1" applyFill="1"/>
    <xf numFmtId="0" fontId="54" fillId="5" borderId="6" xfId="10" applyFont="1" applyFill="1" applyBorder="1"/>
    <xf numFmtId="0" fontId="54" fillId="5" borderId="12" xfId="10" applyFont="1" applyFill="1" applyBorder="1"/>
    <xf numFmtId="0" fontId="54" fillId="5" borderId="11" xfId="10" applyFont="1" applyFill="1" applyBorder="1"/>
    <xf numFmtId="0" fontId="54" fillId="5" borderId="13" xfId="10" applyFont="1" applyFill="1" applyBorder="1"/>
    <xf numFmtId="0" fontId="54" fillId="5" borderId="0" xfId="8" quotePrefix="1" applyFont="1" applyFill="1" applyProtection="1">
      <protection hidden="1"/>
    </xf>
    <xf numFmtId="0" fontId="90" fillId="5" borderId="0" xfId="3" applyFont="1" applyFill="1" applyBorder="1" applyAlignment="1" applyProtection="1">
      <protection hidden="1"/>
    </xf>
    <xf numFmtId="0" fontId="61" fillId="5" borderId="0" xfId="11" applyFont="1" applyFill="1" applyProtection="1">
      <protection hidden="1"/>
    </xf>
    <xf numFmtId="14" fontId="54" fillId="0" borderId="37" xfId="10" applyNumberFormat="1" applyFont="1" applyBorder="1" applyAlignment="1" applyProtection="1">
      <alignment horizontal="center"/>
      <protection locked="0"/>
    </xf>
    <xf numFmtId="0" fontId="91" fillId="5" borderId="0" xfId="15" applyFont="1" applyFill="1" applyAlignment="1">
      <alignment horizontal="center"/>
    </xf>
    <xf numFmtId="0" fontId="55" fillId="5" borderId="0" xfId="0" applyFont="1" applyFill="1" applyAlignment="1">
      <alignment horizontal="left" vertical="top"/>
    </xf>
    <xf numFmtId="0" fontId="3" fillId="9" borderId="38" xfId="11" applyFill="1" applyBorder="1"/>
    <xf numFmtId="0" fontId="2" fillId="9" borderId="38" xfId="11" applyFont="1" applyFill="1" applyBorder="1" applyProtection="1">
      <protection hidden="1"/>
    </xf>
    <xf numFmtId="0" fontId="3" fillId="9" borderId="0" xfId="11" applyFill="1"/>
    <xf numFmtId="0" fontId="2" fillId="9" borderId="0" xfId="11" applyFont="1" applyFill="1" applyProtection="1">
      <protection hidden="1"/>
    </xf>
    <xf numFmtId="0" fontId="3" fillId="9" borderId="39" xfId="11" applyFill="1" applyBorder="1"/>
    <xf numFmtId="0" fontId="2" fillId="9" borderId="39" xfId="11" applyFont="1" applyFill="1" applyBorder="1" applyProtection="1">
      <protection hidden="1"/>
    </xf>
    <xf numFmtId="0" fontId="2" fillId="9" borderId="40" xfId="11" applyFont="1" applyFill="1" applyBorder="1" applyProtection="1">
      <protection hidden="1"/>
    </xf>
    <xf numFmtId="0" fontId="2" fillId="9" borderId="41" xfId="11" applyFont="1" applyFill="1" applyBorder="1" applyProtection="1">
      <protection hidden="1"/>
    </xf>
    <xf numFmtId="0" fontId="2" fillId="9" borderId="42" xfId="11" applyFont="1" applyFill="1" applyBorder="1" applyProtection="1">
      <protection hidden="1"/>
    </xf>
    <xf numFmtId="0" fontId="92" fillId="9" borderId="43" xfId="11" applyFont="1" applyFill="1" applyBorder="1" applyAlignment="1" applyProtection="1">
      <alignment horizontal="left"/>
      <protection hidden="1"/>
    </xf>
    <xf numFmtId="0" fontId="92" fillId="9" borderId="44" xfId="11" applyFont="1" applyFill="1" applyBorder="1" applyAlignment="1" applyProtection="1">
      <alignment horizontal="left"/>
      <protection hidden="1"/>
    </xf>
    <xf numFmtId="0" fontId="92" fillId="9" borderId="45" xfId="11" applyFont="1" applyFill="1" applyBorder="1" applyAlignment="1" applyProtection="1">
      <alignment horizontal="left"/>
      <protection hidden="1"/>
    </xf>
    <xf numFmtId="14" fontId="93" fillId="6" borderId="37" xfId="10" applyNumberFormat="1" applyFont="1" applyFill="1" applyBorder="1" applyAlignment="1" applyProtection="1">
      <alignment horizontal="center"/>
    </xf>
    <xf numFmtId="0" fontId="94" fillId="5" borderId="0" xfId="0" applyFont="1" applyFill="1" applyProtection="1">
      <protection hidden="1"/>
    </xf>
    <xf numFmtId="0" fontId="65" fillId="5" borderId="20" xfId="0" applyFont="1" applyFill="1" applyBorder="1" applyProtection="1">
      <protection hidden="1"/>
    </xf>
    <xf numFmtId="14" fontId="65" fillId="5" borderId="2" xfId="0" applyNumberFormat="1" applyFont="1" applyFill="1" applyBorder="1" applyProtection="1">
      <protection hidden="1"/>
    </xf>
    <xf numFmtId="0" fontId="80" fillId="5" borderId="2" xfId="0" applyFont="1" applyFill="1" applyBorder="1" applyProtection="1">
      <protection hidden="1"/>
    </xf>
    <xf numFmtId="0" fontId="91" fillId="5" borderId="2" xfId="15" applyFont="1" applyFill="1" applyBorder="1" applyAlignment="1">
      <alignment horizontal="center"/>
    </xf>
    <xf numFmtId="9" fontId="65" fillId="5" borderId="2" xfId="4" applyFont="1" applyFill="1" applyBorder="1" applyProtection="1">
      <protection hidden="1"/>
    </xf>
    <xf numFmtId="164" fontId="65" fillId="5" borderId="2" xfId="19" applyFont="1" applyFill="1" applyBorder="1" applyProtection="1">
      <protection hidden="1"/>
    </xf>
    <xf numFmtId="0" fontId="71" fillId="5" borderId="2" xfId="0" applyFont="1" applyFill="1" applyBorder="1" applyAlignment="1" applyProtection="1">
      <alignment horizontal="right" vertical="top"/>
      <protection hidden="1"/>
    </xf>
    <xf numFmtId="0" fontId="65" fillId="5" borderId="3" xfId="0" applyFont="1" applyFill="1" applyBorder="1" applyProtection="1">
      <protection hidden="1"/>
    </xf>
    <xf numFmtId="0" fontId="65" fillId="5" borderId="4" xfId="0" applyFont="1" applyFill="1" applyBorder="1" applyProtection="1">
      <protection hidden="1"/>
    </xf>
    <xf numFmtId="9" fontId="65" fillId="5" borderId="0" xfId="4" applyFont="1" applyFill="1" applyBorder="1" applyProtection="1">
      <protection hidden="1"/>
    </xf>
    <xf numFmtId="0" fontId="65" fillId="5" borderId="6" xfId="0" applyFont="1" applyFill="1" applyBorder="1" applyProtection="1">
      <protection hidden="1"/>
    </xf>
    <xf numFmtId="9" fontId="65" fillId="5" borderId="0" xfId="4" applyFont="1" applyFill="1" applyBorder="1" applyAlignment="1" applyProtection="1">
      <alignment horizontal="right"/>
      <protection hidden="1"/>
    </xf>
    <xf numFmtId="0" fontId="82" fillId="5" borderId="4" xfId="0" applyFont="1" applyFill="1" applyBorder="1" applyAlignment="1">
      <alignment vertical="top"/>
    </xf>
    <xf numFmtId="165" fontId="65" fillId="5" borderId="0" xfId="19" applyNumberFormat="1" applyFont="1" applyFill="1" applyBorder="1" applyAlignment="1" applyProtection="1">
      <alignment horizontal="center"/>
      <protection hidden="1"/>
    </xf>
    <xf numFmtId="0" fontId="65" fillId="5" borderId="12" xfId="0" applyFont="1" applyFill="1" applyBorder="1" applyProtection="1">
      <protection hidden="1"/>
    </xf>
    <xf numFmtId="0" fontId="83" fillId="5" borderId="13" xfId="0" applyFont="1" applyFill="1" applyBorder="1" applyProtection="1">
      <protection hidden="1"/>
    </xf>
    <xf numFmtId="0" fontId="65" fillId="4" borderId="4" xfId="0" applyFont="1" applyFill="1" applyBorder="1" applyProtection="1">
      <protection hidden="1"/>
    </xf>
    <xf numFmtId="9" fontId="65" fillId="4" borderId="0" xfId="4" applyFont="1" applyFill="1" applyBorder="1" applyProtection="1">
      <protection hidden="1"/>
    </xf>
    <xf numFmtId="0" fontId="65" fillId="4" borderId="6" xfId="0" applyFont="1" applyFill="1" applyBorder="1" applyProtection="1">
      <protection hidden="1"/>
    </xf>
    <xf numFmtId="9" fontId="65" fillId="4" borderId="0" xfId="4" applyFont="1" applyFill="1" applyBorder="1" applyAlignment="1" applyProtection="1">
      <alignment horizontal="right"/>
      <protection hidden="1"/>
    </xf>
    <xf numFmtId="165" fontId="65" fillId="4" borderId="0" xfId="19" applyNumberFormat="1" applyFont="1" applyFill="1" applyBorder="1" applyAlignment="1" applyProtection="1">
      <alignment horizontal="center"/>
      <protection hidden="1"/>
    </xf>
    <xf numFmtId="0" fontId="65" fillId="4" borderId="12" xfId="0" applyFont="1" applyFill="1" applyBorder="1" applyProtection="1">
      <protection hidden="1"/>
    </xf>
    <xf numFmtId="0" fontId="83" fillId="4" borderId="13" xfId="0" applyFont="1" applyFill="1" applyBorder="1" applyProtection="1">
      <protection hidden="1"/>
    </xf>
    <xf numFmtId="14" fontId="95" fillId="6" borderId="37" xfId="0" applyNumberFormat="1" applyFont="1" applyFill="1" applyBorder="1" applyAlignment="1">
      <alignment horizontal="right"/>
    </xf>
    <xf numFmtId="0" fontId="11" fillId="2" borderId="0" xfId="10" applyFont="1" applyFill="1" applyProtection="1"/>
  </cellXfs>
  <cellStyles count="20">
    <cellStyle name="Hyperlink_BMitPaus" xfId="1" xr:uid="{04C33155-84D4-4456-A114-4833A1A6A6F6}"/>
    <cellStyle name="Hyperlink_SAP_Zeit" xfId="2" xr:uid="{A0567148-A0E5-467F-B7C5-B604B5DD56D4}"/>
    <cellStyle name="Link" xfId="3" builtinId="8"/>
    <cellStyle name="Prozent" xfId="4" builtinId="5"/>
    <cellStyle name="Standard" xfId="0" builtinId="0"/>
    <cellStyle name="Standard_0" xfId="5" xr:uid="{68782920-364A-485D-A4E0-65C126D649CA}"/>
    <cellStyle name="Standard_03Auvist" xfId="6" xr:uid="{CF8A827D-E7B1-42E9-8413-22C00C3B759A}"/>
    <cellStyle name="Standard_Arbeitsdatei" xfId="7" xr:uid="{4F4B5F4F-4CCE-4BBB-9E95-2816FF628C07}"/>
    <cellStyle name="Standard_B1Pos" xfId="8" xr:uid="{1BB48492-4198-46BF-A4C1-71BD2EC1B2B4}"/>
    <cellStyle name="Standard_BEinfach" xfId="9" xr:uid="{90A49B99-FC5E-4294-AA50-D1C2AB0C0E94}"/>
    <cellStyle name="Standard_Dienst" xfId="10" xr:uid="{1869B6CD-2C28-459F-9FD7-87C0B033CED8}"/>
    <cellStyle name="Standard_Info" xfId="11" xr:uid="{C61FE4A5-8B8F-4058-8E86-85336744C1EB}"/>
    <cellStyle name="Standard_Info_Original_MitPaus2" xfId="12" xr:uid="{E42CD806-A0DE-4E4E-BA16-E3878A0C82C4}"/>
    <cellStyle name="Standard_Jahr1999" xfId="13" xr:uid="{2A49CD15-CC9F-444E-BA28-6E2EFA9003E8}"/>
    <cellStyle name="Standard_Jahr1999 2" xfId="14" xr:uid="{58E7B95D-D8AE-498E-A5FA-B64768CBA0E4}"/>
    <cellStyle name="Standard_Kassbuch" xfId="15" xr:uid="{E1E75114-5282-4724-A8B8-19D9EE40285B}"/>
    <cellStyle name="Standard_SAP_Zeit" xfId="16" xr:uid="{E229A152-AA45-48BD-BA2B-9AD722053659}"/>
    <cellStyle name="Standard_Stunden" xfId="17" xr:uid="{46E9AFCF-EE14-455E-A418-50D4EAE61A07}"/>
    <cellStyle name="Standard_Tage ok" xfId="18" xr:uid="{E9BC2DDE-A06E-4D3C-A51D-A2D3A12BB37A}"/>
    <cellStyle name="Währung" xfId="19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1800225</xdr:colOff>
      <xdr:row>36</xdr:row>
      <xdr:rowOff>108137</xdr:rowOff>
    </xdr:from>
    <xdr:to>
      <xdr:col>5</xdr:col>
      <xdr:colOff>495300</xdr:colOff>
      <xdr:row>43</xdr:row>
      <xdr:rowOff>72838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B5AA7CC-705C-EDD5-332B-40C2FD56B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0" y="4241987"/>
          <a:ext cx="1333500" cy="10981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oneCellAnchor>
    <xdr:from>
      <xdr:col>1</xdr:col>
      <xdr:colOff>552450</xdr:colOff>
      <xdr:row>26</xdr:row>
      <xdr:rowOff>66675</xdr:rowOff>
    </xdr:from>
    <xdr:ext cx="410176" cy="937629"/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816E3975-9D55-6BFF-BE65-3C8D9D6E3DAA}"/>
            </a:ext>
          </a:extLst>
        </xdr:cNvPr>
        <xdr:cNvSpPr/>
      </xdr:nvSpPr>
      <xdr:spPr>
        <a:xfrm>
          <a:off x="1314450" y="3609975"/>
          <a:ext cx="41017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de-DE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!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343368</xdr:colOff>
      <xdr:row>5</xdr:row>
      <xdr:rowOff>99687</xdr:rowOff>
    </xdr:from>
    <xdr:ext cx="2428292" cy="937629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DF67559B-B0C0-4CFB-7D29-DDFD819BC8C6}"/>
            </a:ext>
          </a:extLst>
        </xdr:cNvPr>
        <xdr:cNvSpPr/>
      </xdr:nvSpPr>
      <xdr:spPr>
        <a:xfrm>
          <a:off x="3033299" y="1016909"/>
          <a:ext cx="242829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de-DE" sz="5400" b="1" cap="none" spc="0">
              <a:ln/>
              <a:solidFill>
                <a:schemeClr val="accent3"/>
              </a:solidFill>
              <a:effectLst/>
            </a:rPr>
            <a:t>Beispiel</a:t>
          </a:r>
        </a:p>
      </xdr:txBody>
    </xdr:sp>
    <xdr:clientData/>
  </xdr:oneCellAnchor>
  <xdr:oneCellAnchor>
    <xdr:from>
      <xdr:col>6</xdr:col>
      <xdr:colOff>370417</xdr:colOff>
      <xdr:row>18</xdr:row>
      <xdr:rowOff>79375</xdr:rowOff>
    </xdr:from>
    <xdr:ext cx="2428293" cy="937629"/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E2F7423A-945B-359B-0E24-FB6CA639F94E}"/>
            </a:ext>
          </a:extLst>
        </xdr:cNvPr>
        <xdr:cNvSpPr/>
      </xdr:nvSpPr>
      <xdr:spPr>
        <a:xfrm>
          <a:off x="3060348" y="2954514"/>
          <a:ext cx="24282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de-DE" sz="5400" b="1" cap="none" spc="0">
              <a:ln/>
              <a:solidFill>
                <a:schemeClr val="accent3"/>
              </a:solidFill>
              <a:effectLst/>
            </a:rPr>
            <a:t>Beispiel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uvista.com/XZ210.htm" TargetMode="External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info@Auvista.de" TargetMode="External"/><Relationship Id="rId4" Type="http://schemas.openxmlformats.org/officeDocument/2006/relationships/hyperlink" Target="https://www.auvista.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53DE2-D515-470F-8B46-792E3ECD0126}">
  <dimension ref="A1:I53"/>
  <sheetViews>
    <sheetView showGridLines="0" showRowColHeaders="0" workbookViewId="0">
      <pane ySplit="22" topLeftCell="A23" activePane="bottomLeft" state="frozenSplit"/>
      <selection pane="bottomLeft" activeCell="A23" sqref="A23"/>
    </sheetView>
  </sheetViews>
  <sheetFormatPr baseColWidth="10" defaultColWidth="13.33203125" defaultRowHeight="12.75" x14ac:dyDescent="0.2"/>
  <cols>
    <col min="1" max="1" width="13.33203125" style="63"/>
    <col min="2" max="2" width="16.83203125" style="63" customWidth="1"/>
    <col min="3" max="3" width="19.6640625" style="63" customWidth="1"/>
    <col min="4" max="4" width="32.83203125" style="63" customWidth="1"/>
    <col min="5" max="5" width="13.33203125" style="63" customWidth="1"/>
    <col min="6" max="6" width="9.83203125" style="63" customWidth="1"/>
    <col min="7" max="7" width="7.83203125" style="63" customWidth="1"/>
    <col min="8" max="8" width="8.83203125" style="63" customWidth="1"/>
    <col min="9" max="9" width="1.83203125" style="63" customWidth="1"/>
    <col min="10" max="16384" width="13.33203125" style="63"/>
  </cols>
  <sheetData>
    <row r="1" spans="1:9" x14ac:dyDescent="0.2">
      <c r="A1" s="103" t="s">
        <v>246</v>
      </c>
    </row>
    <row r="2" spans="1:9" ht="6" customHeight="1" x14ac:dyDescent="0.2">
      <c r="B2" s="64"/>
      <c r="C2" s="65"/>
      <c r="D2" s="65"/>
      <c r="E2" s="65"/>
      <c r="F2" s="65"/>
      <c r="G2" s="65"/>
      <c r="H2" s="66"/>
      <c r="I2" s="67"/>
    </row>
    <row r="3" spans="1:9" ht="21" x14ac:dyDescent="0.35">
      <c r="B3" s="68"/>
      <c r="C3" s="69"/>
      <c r="D3" s="70" t="s">
        <v>240</v>
      </c>
      <c r="E3" s="71"/>
      <c r="F3" s="71"/>
      <c r="G3" s="71"/>
      <c r="H3" s="72"/>
      <c r="I3" s="73"/>
    </row>
    <row r="4" spans="1:9" ht="45.75" x14ac:dyDescent="0.2">
      <c r="B4" s="68"/>
      <c r="C4" s="74"/>
      <c r="D4" s="75" t="s">
        <v>241</v>
      </c>
      <c r="E4" s="71"/>
      <c r="F4" s="71"/>
      <c r="G4" s="71"/>
      <c r="H4" s="72"/>
      <c r="I4" s="73"/>
    </row>
    <row r="5" spans="1:9" ht="15.75" x14ac:dyDescent="0.25">
      <c r="B5" s="68"/>
      <c r="C5" s="74"/>
      <c r="D5" s="76" t="s">
        <v>242</v>
      </c>
      <c r="E5" s="71"/>
      <c r="F5" s="71"/>
      <c r="G5" s="71"/>
      <c r="H5" s="72"/>
      <c r="I5" s="73"/>
    </row>
    <row r="6" spans="1:9" ht="6" customHeight="1" x14ac:dyDescent="0.2">
      <c r="B6" s="68"/>
      <c r="C6" s="77"/>
      <c r="D6" s="78"/>
      <c r="E6" s="72"/>
      <c r="F6" s="72"/>
      <c r="G6" s="72"/>
      <c r="H6" s="72"/>
      <c r="I6" s="73"/>
    </row>
    <row r="7" spans="1:9" x14ac:dyDescent="0.2">
      <c r="B7" s="107"/>
      <c r="C7" s="80" t="s">
        <v>218</v>
      </c>
      <c r="D7" s="72" t="s">
        <v>235</v>
      </c>
      <c r="E7" s="72"/>
      <c r="F7" s="72"/>
      <c r="G7" s="72"/>
      <c r="H7" s="72"/>
      <c r="I7" s="73"/>
    </row>
    <row r="8" spans="1:9" ht="2.1" customHeight="1" x14ac:dyDescent="0.2">
      <c r="B8" s="79"/>
      <c r="C8" s="77"/>
      <c r="D8" s="78"/>
      <c r="E8" s="72"/>
      <c r="F8" s="72"/>
      <c r="G8" s="72"/>
      <c r="H8" s="72"/>
      <c r="I8" s="73"/>
    </row>
    <row r="9" spans="1:9" x14ac:dyDescent="0.2">
      <c r="B9" s="81"/>
      <c r="C9" s="82" t="s">
        <v>213</v>
      </c>
      <c r="D9" s="83" t="s">
        <v>214</v>
      </c>
      <c r="E9" s="72"/>
      <c r="F9" s="72"/>
      <c r="G9" s="72"/>
      <c r="H9" s="72"/>
      <c r="I9" s="73"/>
    </row>
    <row r="10" spans="1:9" ht="2.1" customHeight="1" x14ac:dyDescent="0.2">
      <c r="B10" s="84"/>
      <c r="C10" s="226"/>
      <c r="D10" s="83"/>
      <c r="E10" s="72"/>
      <c r="F10" s="72"/>
      <c r="G10" s="72"/>
      <c r="H10" s="72"/>
      <c r="I10" s="73"/>
    </row>
    <row r="11" spans="1:9" ht="15.75" x14ac:dyDescent="0.25">
      <c r="B11" s="68"/>
      <c r="C11" s="82" t="s">
        <v>179</v>
      </c>
      <c r="D11" s="85" t="s">
        <v>243</v>
      </c>
      <c r="E11" s="72"/>
      <c r="F11" s="72"/>
      <c r="G11" s="72"/>
      <c r="H11" s="72"/>
      <c r="I11" s="73"/>
    </row>
    <row r="12" spans="1:9" ht="2.1" customHeight="1" x14ac:dyDescent="0.25">
      <c r="B12" s="68"/>
      <c r="C12" s="227"/>
      <c r="D12" s="85"/>
      <c r="E12" s="72"/>
      <c r="F12" s="72"/>
      <c r="G12" s="72"/>
      <c r="H12" s="72"/>
      <c r="I12" s="73"/>
    </row>
    <row r="13" spans="1:9" ht="15.75" x14ac:dyDescent="0.25">
      <c r="B13" s="68"/>
      <c r="C13" s="82" t="s">
        <v>20</v>
      </c>
      <c r="D13" s="86" t="s">
        <v>244</v>
      </c>
      <c r="E13" s="72"/>
      <c r="F13" s="72"/>
      <c r="G13" s="72"/>
      <c r="H13" s="72"/>
      <c r="I13" s="73"/>
    </row>
    <row r="14" spans="1:9" ht="2.1" customHeight="1" x14ac:dyDescent="0.25">
      <c r="B14" s="68"/>
      <c r="C14" s="228"/>
      <c r="D14" s="86"/>
      <c r="E14" s="72"/>
      <c r="F14" s="72"/>
      <c r="G14" s="72"/>
      <c r="H14" s="72"/>
      <c r="I14" s="73"/>
    </row>
    <row r="15" spans="1:9" x14ac:dyDescent="0.2">
      <c r="B15" s="68"/>
      <c r="C15" s="82" t="s">
        <v>27</v>
      </c>
      <c r="D15" s="77" t="s">
        <v>48</v>
      </c>
      <c r="E15" s="72"/>
      <c r="F15" s="72"/>
      <c r="G15" s="72"/>
      <c r="H15" s="72"/>
      <c r="I15" s="73"/>
    </row>
    <row r="16" spans="1:9" ht="2.1" customHeight="1" x14ac:dyDescent="0.2">
      <c r="B16" s="68"/>
      <c r="C16" s="228"/>
      <c r="D16" s="77"/>
      <c r="E16" s="72"/>
      <c r="F16" s="72"/>
      <c r="G16" s="72"/>
      <c r="H16" s="72"/>
      <c r="I16" s="73"/>
    </row>
    <row r="17" spans="1:9" x14ac:dyDescent="0.2">
      <c r="B17" s="68"/>
      <c r="C17" s="82" t="s">
        <v>112</v>
      </c>
      <c r="D17" s="77" t="s">
        <v>215</v>
      </c>
      <c r="E17" s="72"/>
      <c r="F17" s="72"/>
      <c r="G17" s="72"/>
      <c r="H17" s="72"/>
      <c r="I17" s="73"/>
    </row>
    <row r="18" spans="1:9" ht="2.1" customHeight="1" x14ac:dyDescent="0.2">
      <c r="B18" s="68"/>
      <c r="C18" s="228"/>
      <c r="D18" s="77"/>
      <c r="E18" s="72"/>
      <c r="F18" s="72"/>
      <c r="G18" s="72"/>
      <c r="H18" s="72"/>
      <c r="I18" s="73"/>
    </row>
    <row r="19" spans="1:9" x14ac:dyDescent="0.2">
      <c r="B19" s="87" t="s">
        <v>211</v>
      </c>
      <c r="C19" s="82" t="s">
        <v>46</v>
      </c>
      <c r="D19" s="77" t="s">
        <v>47</v>
      </c>
      <c r="E19" s="72"/>
      <c r="F19" s="72"/>
      <c r="G19" s="72"/>
      <c r="H19" s="72"/>
      <c r="I19" s="73"/>
    </row>
    <row r="20" spans="1:9" ht="2.1" customHeight="1" x14ac:dyDescent="0.2">
      <c r="B20" s="68"/>
      <c r="C20" s="228"/>
      <c r="D20" s="77"/>
      <c r="E20" s="72"/>
      <c r="F20" s="72"/>
      <c r="G20" s="72"/>
      <c r="H20" s="72"/>
      <c r="I20" s="73"/>
    </row>
    <row r="21" spans="1:9" ht="15.75" x14ac:dyDescent="0.25">
      <c r="B21" s="88">
        <f ca="1">TODAY()</f>
        <v>45931</v>
      </c>
      <c r="C21" s="82" t="s">
        <v>21</v>
      </c>
      <c r="D21" s="85" t="s">
        <v>245</v>
      </c>
      <c r="E21" s="72"/>
      <c r="F21" s="72"/>
      <c r="G21" s="72"/>
      <c r="H21" s="72"/>
      <c r="I21" s="73"/>
    </row>
    <row r="22" spans="1:9" ht="6" customHeight="1" x14ac:dyDescent="0.2">
      <c r="B22" s="68"/>
      <c r="C22" s="72"/>
      <c r="D22" s="72"/>
      <c r="E22" s="72"/>
      <c r="F22" s="72"/>
      <c r="G22" s="72"/>
      <c r="H22" s="72"/>
      <c r="I22" s="73"/>
    </row>
    <row r="23" spans="1:9" ht="6" customHeight="1" x14ac:dyDescent="0.2">
      <c r="A23" s="103" t="s">
        <v>246</v>
      </c>
      <c r="B23" s="89"/>
      <c r="C23" s="72"/>
      <c r="D23" s="72"/>
      <c r="E23" s="72"/>
      <c r="F23" s="72"/>
      <c r="G23" s="72"/>
      <c r="H23" s="72"/>
      <c r="I23" s="73"/>
    </row>
    <row r="24" spans="1:9" x14ac:dyDescent="0.2">
      <c r="B24" s="87"/>
      <c r="C24" s="77" t="s">
        <v>44</v>
      </c>
      <c r="D24" s="72"/>
      <c r="E24" s="72"/>
      <c r="F24" s="72"/>
      <c r="G24" s="72"/>
      <c r="H24" s="72"/>
      <c r="I24" s="73"/>
    </row>
    <row r="25" spans="1:9" x14ac:dyDescent="0.2">
      <c r="B25" s="87"/>
      <c r="C25" s="77" t="s">
        <v>220</v>
      </c>
      <c r="D25" s="72"/>
      <c r="E25" s="72"/>
      <c r="F25" s="72"/>
      <c r="G25" s="72"/>
      <c r="H25" s="72"/>
      <c r="I25" s="73"/>
    </row>
    <row r="26" spans="1:9" x14ac:dyDescent="0.2">
      <c r="B26" s="87"/>
      <c r="C26" s="77" t="s">
        <v>45</v>
      </c>
      <c r="D26" s="90"/>
      <c r="E26" s="72"/>
      <c r="F26" s="72"/>
      <c r="G26" s="72"/>
      <c r="H26" s="72"/>
      <c r="I26" s="73"/>
    </row>
    <row r="27" spans="1:9" x14ac:dyDescent="0.2">
      <c r="B27" s="87"/>
      <c r="C27" s="91"/>
      <c r="D27" s="90"/>
      <c r="E27" s="72"/>
      <c r="F27" s="72"/>
      <c r="G27" s="72"/>
      <c r="H27" s="72"/>
      <c r="I27" s="73"/>
    </row>
    <row r="28" spans="1:9" ht="15" x14ac:dyDescent="0.25">
      <c r="B28" s="87"/>
      <c r="C28" s="266" t="s">
        <v>269</v>
      </c>
      <c r="D28" s="257"/>
      <c r="E28" s="258"/>
      <c r="F28" s="258"/>
      <c r="G28" s="263"/>
      <c r="H28" s="72"/>
      <c r="I28" s="73"/>
    </row>
    <row r="29" spans="1:9" ht="15" x14ac:dyDescent="0.25">
      <c r="B29" s="87"/>
      <c r="C29" s="267" t="s">
        <v>273</v>
      </c>
      <c r="D29" s="259"/>
      <c r="E29" s="260"/>
      <c r="F29" s="260"/>
      <c r="G29" s="264"/>
      <c r="H29" s="72"/>
      <c r="I29" s="73"/>
    </row>
    <row r="30" spans="1:9" ht="15" x14ac:dyDescent="0.25">
      <c r="B30" s="87"/>
      <c r="C30" s="267" t="s">
        <v>271</v>
      </c>
      <c r="D30" s="259"/>
      <c r="E30" s="260"/>
      <c r="F30" s="260"/>
      <c r="G30" s="264"/>
      <c r="H30" s="72"/>
      <c r="I30" s="73"/>
    </row>
    <row r="31" spans="1:9" ht="15" x14ac:dyDescent="0.25">
      <c r="B31" s="87"/>
      <c r="C31" s="268" t="s">
        <v>270</v>
      </c>
      <c r="D31" s="261"/>
      <c r="E31" s="262"/>
      <c r="F31" s="262"/>
      <c r="G31" s="265"/>
      <c r="H31" s="72"/>
      <c r="I31" s="73"/>
    </row>
    <row r="32" spans="1:9" ht="6" customHeight="1" x14ac:dyDescent="0.2">
      <c r="B32" s="87"/>
      <c r="C32" s="92"/>
      <c r="D32" s="93"/>
      <c r="E32" s="94"/>
      <c r="F32" s="72"/>
      <c r="G32" s="72"/>
      <c r="H32" s="72"/>
      <c r="I32" s="73"/>
    </row>
    <row r="33" spans="2:9" x14ac:dyDescent="0.2">
      <c r="B33" s="87"/>
      <c r="C33" s="104" t="s">
        <v>212</v>
      </c>
      <c r="D33" s="96"/>
      <c r="E33" s="95"/>
      <c r="F33" s="72"/>
      <c r="G33" s="72"/>
      <c r="H33" s="72"/>
      <c r="I33" s="73"/>
    </row>
    <row r="34" spans="2:9" x14ac:dyDescent="0.2">
      <c r="B34" s="87"/>
      <c r="C34" s="105" t="s">
        <v>247</v>
      </c>
      <c r="D34" s="97"/>
      <c r="E34" s="98"/>
      <c r="F34" s="72"/>
      <c r="G34" s="72"/>
      <c r="H34" s="72"/>
      <c r="I34" s="73"/>
    </row>
    <row r="35" spans="2:9" x14ac:dyDescent="0.2">
      <c r="B35" s="81"/>
      <c r="C35" s="105" t="s">
        <v>22</v>
      </c>
      <c r="D35" s="97"/>
      <c r="E35" s="98"/>
      <c r="F35" s="72"/>
      <c r="G35" s="72"/>
      <c r="H35" s="72"/>
      <c r="I35" s="73"/>
    </row>
    <row r="36" spans="2:9" x14ac:dyDescent="0.2">
      <c r="B36" s="81"/>
      <c r="C36" s="105" t="s">
        <v>274</v>
      </c>
      <c r="D36" s="97"/>
      <c r="E36" s="98"/>
      <c r="F36" s="72"/>
      <c r="G36" s="72"/>
      <c r="H36" s="72"/>
      <c r="I36" s="73"/>
    </row>
    <row r="37" spans="2:9" x14ac:dyDescent="0.2">
      <c r="B37" s="81"/>
      <c r="C37" s="105"/>
      <c r="D37" s="99"/>
      <c r="E37" s="98"/>
      <c r="F37" s="72"/>
      <c r="G37" s="72"/>
      <c r="H37" s="72"/>
      <c r="I37" s="73"/>
    </row>
    <row r="38" spans="2:9" x14ac:dyDescent="0.2">
      <c r="B38" s="81"/>
      <c r="C38" s="94" t="s">
        <v>238</v>
      </c>
      <c r="D38" s="95"/>
      <c r="E38" s="98"/>
      <c r="F38" s="72"/>
      <c r="G38" s="72"/>
      <c r="H38" s="72"/>
      <c r="I38" s="73"/>
    </row>
    <row r="39" spans="2:9" x14ac:dyDescent="0.2">
      <c r="B39" s="81"/>
      <c r="C39" s="94" t="s">
        <v>232</v>
      </c>
      <c r="D39" s="95"/>
      <c r="E39" s="98"/>
      <c r="F39" s="72"/>
      <c r="G39" s="72"/>
      <c r="H39" s="72"/>
      <c r="I39" s="73"/>
    </row>
    <row r="40" spans="2:9" x14ac:dyDescent="0.2">
      <c r="B40" s="81"/>
      <c r="C40" s="94" t="s">
        <v>233</v>
      </c>
      <c r="D40" s="98"/>
      <c r="E40" s="98"/>
      <c r="F40" s="72"/>
      <c r="G40" s="72"/>
      <c r="H40" s="72"/>
      <c r="I40" s="73"/>
    </row>
    <row r="41" spans="2:9" x14ac:dyDescent="0.2">
      <c r="B41" s="81"/>
      <c r="C41" s="251" t="s">
        <v>234</v>
      </c>
      <c r="D41" s="90"/>
      <c r="E41" s="98"/>
      <c r="F41" s="72"/>
      <c r="G41" s="72"/>
      <c r="H41" s="72"/>
      <c r="I41" s="73"/>
    </row>
    <row r="42" spans="2:9" x14ac:dyDescent="0.2">
      <c r="B42" s="81"/>
      <c r="C42" s="106" t="s">
        <v>248</v>
      </c>
      <c r="D42" s="94"/>
      <c r="E42" s="94"/>
      <c r="F42" s="72"/>
      <c r="G42" s="72"/>
      <c r="H42" s="72"/>
      <c r="I42" s="73"/>
    </row>
    <row r="43" spans="2:9" x14ac:dyDescent="0.2">
      <c r="B43" s="81"/>
      <c r="C43" s="252" t="s">
        <v>261</v>
      </c>
      <c r="D43" s="72"/>
      <c r="E43" s="90"/>
      <c r="F43" s="72"/>
      <c r="G43" s="72"/>
      <c r="H43" s="72"/>
      <c r="I43" s="73"/>
    </row>
    <row r="44" spans="2:9" x14ac:dyDescent="0.2">
      <c r="B44" s="81"/>
      <c r="C44" s="253"/>
      <c r="D44" s="72"/>
      <c r="E44" s="72"/>
      <c r="F44" s="72"/>
      <c r="G44" s="72"/>
      <c r="H44" s="72"/>
      <c r="I44" s="73"/>
    </row>
    <row r="45" spans="2:9" x14ac:dyDescent="0.2">
      <c r="B45" s="82" t="s">
        <v>217</v>
      </c>
      <c r="C45" s="72" t="s">
        <v>275</v>
      </c>
      <c r="D45" s="72"/>
      <c r="E45" s="72"/>
      <c r="F45" s="72"/>
      <c r="G45" s="72"/>
      <c r="H45" s="72"/>
      <c r="I45" s="73"/>
    </row>
    <row r="46" spans="2:9" x14ac:dyDescent="0.2">
      <c r="B46" s="81"/>
      <c r="C46" s="72" t="s">
        <v>23</v>
      </c>
      <c r="D46" s="72"/>
      <c r="E46" s="72"/>
      <c r="F46" s="72"/>
      <c r="G46" s="72"/>
      <c r="H46" s="72"/>
      <c r="I46" s="73"/>
    </row>
    <row r="47" spans="2:9" x14ac:dyDescent="0.2">
      <c r="B47" s="81"/>
      <c r="C47" s="72" t="s">
        <v>24</v>
      </c>
      <c r="D47" s="72"/>
      <c r="E47" s="72"/>
      <c r="F47" s="72"/>
      <c r="G47" s="72"/>
      <c r="H47" s="72"/>
      <c r="I47" s="73"/>
    </row>
    <row r="48" spans="2:9" x14ac:dyDescent="0.2">
      <c r="B48" s="81"/>
      <c r="C48" s="72" t="s">
        <v>262</v>
      </c>
      <c r="D48" s="72"/>
      <c r="E48" s="72"/>
      <c r="F48" s="72"/>
      <c r="G48" s="72"/>
      <c r="H48" s="72"/>
      <c r="I48" s="73"/>
    </row>
    <row r="49" spans="2:9" x14ac:dyDescent="0.2">
      <c r="B49" s="81"/>
      <c r="C49" s="72" t="s">
        <v>25</v>
      </c>
      <c r="D49" s="72"/>
      <c r="E49" s="72"/>
      <c r="F49" s="72"/>
      <c r="G49" s="72"/>
      <c r="H49" s="72"/>
      <c r="I49" s="73"/>
    </row>
    <row r="50" spans="2:9" x14ac:dyDescent="0.2">
      <c r="B50" s="81"/>
      <c r="C50" s="72" t="s">
        <v>26</v>
      </c>
      <c r="D50" s="72"/>
      <c r="E50" s="72"/>
      <c r="F50" s="72"/>
      <c r="G50" s="72"/>
      <c r="H50" s="72"/>
      <c r="I50" s="73"/>
    </row>
    <row r="51" spans="2:9" x14ac:dyDescent="0.2">
      <c r="B51" s="81"/>
      <c r="C51" s="72"/>
      <c r="D51" s="72"/>
      <c r="E51" s="72"/>
      <c r="F51" s="72"/>
      <c r="G51" s="72"/>
      <c r="H51" s="72"/>
      <c r="I51" s="73"/>
    </row>
    <row r="52" spans="2:9" x14ac:dyDescent="0.2">
      <c r="B52" s="81"/>
      <c r="C52" s="72"/>
      <c r="D52" s="72"/>
      <c r="E52" s="72"/>
      <c r="F52" s="72"/>
      <c r="G52" s="72"/>
      <c r="H52" s="72"/>
      <c r="I52" s="73"/>
    </row>
    <row r="53" spans="2:9" x14ac:dyDescent="0.2">
      <c r="B53" s="100"/>
      <c r="C53" s="101"/>
      <c r="D53" s="101"/>
      <c r="E53" s="101"/>
      <c r="F53" s="101"/>
      <c r="G53" s="101"/>
      <c r="H53" s="101"/>
      <c r="I53" s="102"/>
    </row>
  </sheetData>
  <sheetProtection algorithmName="SHA-512" hashValue="ynOKvTq57lDwbl1MGMY1M7uMVJlU7Y8/zJ7wG8nndYfL4BHFCsieINp9fQ/WiA4tInTWXJ11zUZvebWEYhqK6g==" saltValue="pdAqnzncOJdhhwiReCqtHA==" spinCount="100000" sheet="1"/>
  <customSheetViews>
    <customSheetView guid="{7DF1639C-F05D-4519-A39E-5DC90299697B}" showGridLines="0" showRowCol="0" hiddenRows="1" showRuler="0">
      <pane ySplit="19" topLeftCell="A20" activePane="bottomLeft" state="frozenSplit"/>
      <selection pane="bottomLeft"/>
      <pageMargins left="0.74803149606299213" right="0.39370078740157483" top="0.59055118110236227" bottom="0.78740157480314965" header="0.39370078740157483" footer="0.51181102362204722"/>
      <pageSetup paperSize="9" orientation="portrait" blackAndWhite="1" horizontalDpi="300" verticalDpi="300" r:id="rId1"/>
      <headerFooter alignWithMargins="0">
        <oddHeader xml:space="preserve">&amp;L&amp;F&amp;C&amp;A&amp;R&amp;D </oddHeader>
        <oddFooter>&amp;LAus XZ210 "Professionelle Zeiterfassung mit Honorarberechnung"&amp;R© 2011 Auvista Verlag München</oddFooter>
      </headerFooter>
    </customSheetView>
    <customSheetView guid="{A02870E2-A4E1-4CF4-89B7-9811E6061B30}" showGridLines="0" showRowCol="0" hiddenRows="1">
      <pane ySplit="19" topLeftCell="A20" activePane="bottomLeft" state="frozenSplit"/>
      <selection pane="bottomLeft"/>
      <pageMargins left="0.74803149606299213" right="0.39370078740157483" top="0.59055118110236227" bottom="0.78740157480314965" header="0.39370078740157483" footer="0.51181102362204722"/>
      <pageSetup paperSize="9" orientation="portrait" blackAndWhite="1" horizontalDpi="300" verticalDpi="300" r:id="rId2"/>
      <headerFooter alignWithMargins="0">
        <oddHeader xml:space="preserve">&amp;L&amp;F&amp;C&amp;A&amp;R&amp;D </oddHeader>
        <oddFooter>&amp;LAus XZ210 "Professionelle Zeiterfassung mit Honorarberechnung"&amp;R© 2011 Auvista Verlag München</oddFooter>
      </headerFooter>
    </customSheetView>
  </customSheetViews>
  <phoneticPr fontId="0" type="noConversion"/>
  <hyperlinks>
    <hyperlink ref="C11" location="Beschreibung!A1" display="Beschreibung!A1" xr:uid="{D26DBFBF-D0BA-4D63-B05F-8432439F1EF7}"/>
    <hyperlink ref="C13" location="A!A1" display="A!A1" xr:uid="{B525BA23-BFDD-4826-B012-F7EC778A9174}"/>
    <hyperlink ref="C15" location="Zeiterfassung!A1" display="Zeiterfassung!A1" xr:uid="{503217D0-806F-48B2-9E8C-80E4E0ACB6D8}"/>
    <hyperlink ref="C19" location="Umrechnung!A1" display="Umrechnung!A1" xr:uid="{0FA45721-8E57-429B-9E3C-CD033C932920}"/>
    <hyperlink ref="C21" location="N!A1" display="N!A1" xr:uid="{A60DC798-78FE-4BAF-B654-9DC7AC0BF1A8}"/>
    <hyperlink ref="C9" location="Zentrale!B51" display="Urheber" xr:uid="{67EA0495-D7DA-4CD9-BBE8-35D45A48450B}"/>
    <hyperlink ref="C17" location="Beispiel!A1" display="Beispiel!A1" xr:uid="{0B3F4F99-5F0F-4786-8459-CC1EB10169A5}"/>
    <hyperlink ref="B45" location="Zentrale!A23" display="Nach oben" xr:uid="{90513E0D-FD3A-4E5A-A81A-D193AC3FD54B}"/>
    <hyperlink ref="D5" r:id="rId3" display="Zeiterfassung im Wochentakt eine Datei aus der Excel-Sammlung XZ210" xr:uid="{1DE53924-AC05-46EF-BFAD-D5E75E2FC310}"/>
    <hyperlink ref="C42" r:id="rId4" display="https://www.auvista.de" xr:uid="{AB0175AF-5784-4FA8-8551-7A27BD14DAA4}"/>
    <hyperlink ref="C43" r:id="rId5" xr:uid="{C9BFC443-13E4-41D8-9FAC-A06B6DD9ACCC}"/>
  </hyperlinks>
  <printOptions horizontalCentered="1"/>
  <pageMargins left="0.59055118110236227" right="0.59055118110236227" top="0.78740157480314965" bottom="0.78740157480314965" header="0.51181102362204722" footer="0.51181102362204722"/>
  <pageSetup paperSize="9" orientation="portrait" blackAndWhite="1" horizontalDpi="300" verticalDpi="300" r:id="rId6"/>
  <headerFooter alignWithMargins="0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30C46-2B7A-411B-BE8B-A8CC4388EAA8}">
  <dimension ref="A1:J198"/>
  <sheetViews>
    <sheetView showGridLines="0" showRowColHeaders="0" zoomScale="110" workbookViewId="0">
      <pane ySplit="5" topLeftCell="A6" activePane="bottomLeft" state="frozenSplit"/>
      <selection pane="bottomLeft" activeCell="A6" sqref="A6"/>
    </sheetView>
  </sheetViews>
  <sheetFormatPr baseColWidth="10" defaultRowHeight="12.75" x14ac:dyDescent="0.2"/>
  <cols>
    <col min="1" max="1" width="12" style="63"/>
    <col min="2" max="2" width="1.83203125" style="63" customWidth="1"/>
    <col min="3" max="3" width="12" style="63"/>
    <col min="4" max="4" width="3.83203125" style="63" customWidth="1"/>
    <col min="5" max="8" width="12" style="63"/>
    <col min="9" max="9" width="14.83203125" style="63" customWidth="1"/>
    <col min="10" max="10" width="16.83203125" style="63" customWidth="1"/>
    <col min="11" max="16384" width="12" style="63"/>
  </cols>
  <sheetData>
    <row r="1" spans="1:10" x14ac:dyDescent="0.2">
      <c r="A1" s="103" t="s">
        <v>246</v>
      </c>
      <c r="C1" s="150" t="s">
        <v>218</v>
      </c>
    </row>
    <row r="2" spans="1:10" ht="6" customHeight="1" x14ac:dyDescent="0.2">
      <c r="B2" s="64"/>
      <c r="C2" s="110"/>
      <c r="D2" s="110"/>
      <c r="E2" s="110"/>
      <c r="F2" s="110"/>
      <c r="G2" s="110"/>
      <c r="H2" s="110"/>
      <c r="I2" s="110"/>
      <c r="J2" s="111"/>
    </row>
    <row r="3" spans="1:10" ht="15.75" x14ac:dyDescent="0.25">
      <c r="B3" s="112"/>
      <c r="C3" s="90"/>
      <c r="D3" s="113"/>
      <c r="E3" s="113"/>
      <c r="F3" s="113"/>
      <c r="G3" s="70" t="s">
        <v>231</v>
      </c>
      <c r="H3" s="113"/>
      <c r="I3" s="113"/>
      <c r="J3" s="114"/>
    </row>
    <row r="4" spans="1:10" ht="39.950000000000003" customHeight="1" x14ac:dyDescent="0.7">
      <c r="B4" s="115"/>
      <c r="C4" s="116"/>
      <c r="D4" s="116"/>
      <c r="E4" s="116"/>
      <c r="F4" s="116"/>
      <c r="G4" s="117" t="s">
        <v>251</v>
      </c>
      <c r="H4" s="116"/>
      <c r="I4" s="116"/>
      <c r="J4" s="118"/>
    </row>
    <row r="5" spans="1:10" ht="15.75" x14ac:dyDescent="0.25">
      <c r="B5" s="112"/>
      <c r="C5" s="119"/>
      <c r="D5" s="119"/>
      <c r="E5" s="119"/>
      <c r="F5" s="119"/>
      <c r="G5" s="120" t="s">
        <v>43</v>
      </c>
      <c r="H5" s="119"/>
      <c r="I5" s="119"/>
      <c r="J5" s="121"/>
    </row>
    <row r="6" spans="1:10" ht="14.25" x14ac:dyDescent="0.25">
      <c r="A6" s="103" t="s">
        <v>246</v>
      </c>
      <c r="B6" s="89"/>
      <c r="C6" s="122"/>
      <c r="D6" s="123"/>
      <c r="E6" s="123"/>
      <c r="F6" s="123"/>
      <c r="G6" s="123"/>
      <c r="H6" s="123"/>
      <c r="I6" s="123"/>
      <c r="J6" s="124"/>
    </row>
    <row r="7" spans="1:10" x14ac:dyDescent="0.2">
      <c r="B7" s="125"/>
      <c r="C7" s="126" t="s">
        <v>19</v>
      </c>
      <c r="D7" s="127"/>
      <c r="E7" s="128" t="s">
        <v>49</v>
      </c>
      <c r="F7" s="127"/>
      <c r="G7" s="127"/>
      <c r="H7" s="127"/>
      <c r="I7" s="127"/>
      <c r="J7" s="129"/>
    </row>
    <row r="8" spans="1:10" x14ac:dyDescent="0.2">
      <c r="B8" s="125"/>
      <c r="C8" s="130"/>
      <c r="D8" s="127"/>
      <c r="E8" s="127"/>
      <c r="F8" s="127"/>
      <c r="G8" s="127"/>
      <c r="H8" s="127"/>
      <c r="I8" s="127"/>
      <c r="J8" s="129"/>
    </row>
    <row r="9" spans="1:10" x14ac:dyDescent="0.2">
      <c r="B9" s="125"/>
      <c r="C9" s="130"/>
      <c r="D9" s="127"/>
      <c r="E9" s="127" t="s">
        <v>252</v>
      </c>
      <c r="F9" s="127"/>
      <c r="G9" s="127"/>
      <c r="H9" s="127"/>
      <c r="I9" s="127"/>
      <c r="J9" s="129"/>
    </row>
    <row r="10" spans="1:10" x14ac:dyDescent="0.2">
      <c r="B10" s="125"/>
      <c r="C10" s="130"/>
      <c r="D10" s="127"/>
      <c r="E10" s="127"/>
      <c r="F10" s="127"/>
      <c r="G10" s="127"/>
      <c r="H10" s="127"/>
      <c r="I10" s="127"/>
      <c r="J10" s="129"/>
    </row>
    <row r="11" spans="1:10" ht="18.75" x14ac:dyDescent="0.3">
      <c r="B11" s="125"/>
      <c r="C11" s="130"/>
      <c r="D11" s="127" t="s">
        <v>5</v>
      </c>
      <c r="E11" s="131" t="s">
        <v>253</v>
      </c>
      <c r="F11" s="127"/>
      <c r="G11" s="127"/>
      <c r="H11" s="127"/>
      <c r="I11" s="127"/>
      <c r="J11" s="129"/>
    </row>
    <row r="12" spans="1:10" x14ac:dyDescent="0.2">
      <c r="B12" s="125"/>
      <c r="C12" s="130"/>
      <c r="D12" s="127"/>
      <c r="E12" s="127" t="s">
        <v>50</v>
      </c>
      <c r="F12" s="127"/>
      <c r="G12" s="127"/>
      <c r="H12" s="127"/>
      <c r="I12" s="127"/>
      <c r="J12" s="129"/>
    </row>
    <row r="13" spans="1:10" x14ac:dyDescent="0.2">
      <c r="B13" s="125"/>
      <c r="C13" s="130"/>
      <c r="D13" s="127"/>
      <c r="E13" s="127" t="s">
        <v>51</v>
      </c>
      <c r="F13" s="127"/>
      <c r="G13" s="127"/>
      <c r="H13" s="127"/>
      <c r="I13" s="127"/>
      <c r="J13" s="129"/>
    </row>
    <row r="14" spans="1:10" x14ac:dyDescent="0.2">
      <c r="B14" s="125"/>
      <c r="C14" s="130"/>
      <c r="D14" s="127"/>
      <c r="E14" s="127" t="s">
        <v>52</v>
      </c>
      <c r="F14" s="127"/>
      <c r="G14" s="127"/>
      <c r="H14" s="127"/>
      <c r="I14" s="127"/>
      <c r="J14" s="129"/>
    </row>
    <row r="15" spans="1:10" x14ac:dyDescent="0.2">
      <c r="B15" s="125"/>
      <c r="C15" s="130"/>
      <c r="D15" s="127"/>
      <c r="E15" s="127"/>
      <c r="F15" s="127"/>
      <c r="G15" s="127"/>
      <c r="H15" s="127"/>
      <c r="I15" s="127"/>
      <c r="J15" s="129"/>
    </row>
    <row r="16" spans="1:10" x14ac:dyDescent="0.2">
      <c r="B16" s="125"/>
      <c r="C16" s="130"/>
      <c r="D16" s="127"/>
      <c r="E16" s="127" t="s">
        <v>53</v>
      </c>
      <c r="F16" s="127"/>
      <c r="G16" s="127"/>
      <c r="H16" s="127"/>
      <c r="I16" s="127"/>
      <c r="J16" s="129"/>
    </row>
    <row r="17" spans="2:10" x14ac:dyDescent="0.2">
      <c r="B17" s="125"/>
      <c r="C17" s="130"/>
      <c r="D17" s="127"/>
      <c r="E17" s="127" t="s">
        <v>54</v>
      </c>
      <c r="F17" s="127"/>
      <c r="G17" s="127"/>
      <c r="H17" s="127"/>
      <c r="I17" s="127"/>
      <c r="J17" s="129"/>
    </row>
    <row r="18" spans="2:10" x14ac:dyDescent="0.2">
      <c r="B18" s="125"/>
      <c r="C18" s="130"/>
      <c r="D18" s="127"/>
      <c r="E18" s="127" t="s">
        <v>236</v>
      </c>
      <c r="F18" s="127"/>
      <c r="G18" s="127"/>
      <c r="H18" s="127"/>
      <c r="I18" s="127"/>
      <c r="J18" s="129"/>
    </row>
    <row r="19" spans="2:10" x14ac:dyDescent="0.2">
      <c r="B19" s="125"/>
      <c r="C19" s="130"/>
      <c r="D19" s="127"/>
      <c r="E19" s="127"/>
      <c r="F19" s="127"/>
      <c r="G19" s="127"/>
      <c r="H19" s="127"/>
      <c r="I19" s="127"/>
      <c r="J19" s="129"/>
    </row>
    <row r="20" spans="2:10" x14ac:dyDescent="0.2">
      <c r="B20" s="125"/>
      <c r="C20" s="130"/>
      <c r="D20" s="127" t="s">
        <v>6</v>
      </c>
      <c r="E20" s="127" t="s">
        <v>254</v>
      </c>
      <c r="F20" s="127"/>
      <c r="G20" s="127"/>
      <c r="H20" s="127"/>
      <c r="I20" s="127"/>
      <c r="J20" s="129"/>
    </row>
    <row r="21" spans="2:10" x14ac:dyDescent="0.2">
      <c r="B21" s="125"/>
      <c r="C21" s="130"/>
      <c r="D21" s="127"/>
      <c r="E21" s="127"/>
      <c r="F21" s="127"/>
      <c r="G21" s="127"/>
      <c r="H21" s="127"/>
      <c r="I21" s="127"/>
      <c r="J21" s="129"/>
    </row>
    <row r="22" spans="2:10" ht="18.75" x14ac:dyDescent="0.3">
      <c r="B22" s="125"/>
      <c r="C22" s="132" t="s">
        <v>71</v>
      </c>
      <c r="D22" s="127"/>
      <c r="E22" s="127"/>
      <c r="F22" s="127"/>
      <c r="G22" s="127"/>
      <c r="H22" s="127"/>
      <c r="I22" s="127"/>
      <c r="J22" s="129"/>
    </row>
    <row r="23" spans="2:10" x14ac:dyDescent="0.2">
      <c r="B23" s="125"/>
      <c r="C23" s="130"/>
      <c r="D23" s="127"/>
      <c r="E23" s="127"/>
      <c r="F23" s="127"/>
      <c r="G23" s="127"/>
      <c r="H23" s="127"/>
      <c r="I23" s="127"/>
      <c r="J23" s="129"/>
    </row>
    <row r="24" spans="2:10" x14ac:dyDescent="0.2">
      <c r="B24" s="125"/>
      <c r="C24" s="130"/>
      <c r="D24" s="127"/>
      <c r="E24" s="127" t="s">
        <v>154</v>
      </c>
      <c r="F24" s="127"/>
      <c r="G24" s="127"/>
      <c r="H24" s="127"/>
      <c r="I24" s="127"/>
      <c r="J24" s="129"/>
    </row>
    <row r="25" spans="2:10" x14ac:dyDescent="0.2">
      <c r="B25" s="125"/>
      <c r="C25" s="130"/>
      <c r="D25" s="127"/>
      <c r="E25" s="127" t="s">
        <v>155</v>
      </c>
      <c r="F25" s="127"/>
      <c r="G25" s="127"/>
      <c r="H25" s="127"/>
      <c r="I25" s="127"/>
      <c r="J25" s="129"/>
    </row>
    <row r="26" spans="2:10" x14ac:dyDescent="0.2">
      <c r="B26" s="125"/>
      <c r="C26" s="130"/>
      <c r="D26" s="127"/>
      <c r="E26" s="127" t="s">
        <v>74</v>
      </c>
      <c r="F26" s="127"/>
      <c r="G26" s="127"/>
      <c r="H26" s="127"/>
      <c r="I26" s="127"/>
      <c r="J26" s="129"/>
    </row>
    <row r="27" spans="2:10" x14ac:dyDescent="0.2">
      <c r="B27" s="125"/>
      <c r="C27" s="130"/>
      <c r="D27" s="127"/>
      <c r="E27" s="127" t="s">
        <v>72</v>
      </c>
      <c r="F27" s="127"/>
      <c r="G27" s="127"/>
      <c r="H27" s="127"/>
      <c r="I27" s="127"/>
      <c r="J27" s="129"/>
    </row>
    <row r="28" spans="2:10" x14ac:dyDescent="0.2">
      <c r="B28" s="125"/>
      <c r="C28" s="130"/>
      <c r="D28" s="127"/>
      <c r="E28" s="127" t="s">
        <v>73</v>
      </c>
      <c r="F28" s="127"/>
      <c r="G28" s="127"/>
      <c r="H28" s="127"/>
      <c r="I28" s="127"/>
      <c r="J28" s="129"/>
    </row>
    <row r="29" spans="2:10" x14ac:dyDescent="0.2">
      <c r="B29" s="125"/>
      <c r="C29" s="130"/>
      <c r="D29" s="127"/>
      <c r="E29" s="127" t="s">
        <v>75</v>
      </c>
      <c r="F29" s="127"/>
      <c r="G29" s="127"/>
      <c r="H29" s="127"/>
      <c r="I29" s="127"/>
      <c r="J29" s="129"/>
    </row>
    <row r="30" spans="2:10" x14ac:dyDescent="0.2">
      <c r="B30" s="125"/>
      <c r="C30" s="130"/>
      <c r="D30" s="127"/>
      <c r="E30" s="127" t="s">
        <v>194</v>
      </c>
      <c r="F30" s="127"/>
      <c r="G30" s="127"/>
      <c r="H30" s="127"/>
      <c r="I30" s="127"/>
      <c r="J30" s="129"/>
    </row>
    <row r="31" spans="2:10" x14ac:dyDescent="0.2">
      <c r="B31" s="125"/>
      <c r="C31" s="130"/>
      <c r="D31" s="127"/>
      <c r="E31" s="127" t="s">
        <v>195</v>
      </c>
      <c r="F31" s="127"/>
      <c r="G31" s="127"/>
      <c r="H31" s="127"/>
      <c r="I31" s="127"/>
      <c r="J31" s="129"/>
    </row>
    <row r="32" spans="2:10" x14ac:dyDescent="0.2">
      <c r="B32" s="125"/>
      <c r="C32" s="130"/>
      <c r="D32" s="127"/>
      <c r="E32" s="127" t="s">
        <v>76</v>
      </c>
      <c r="F32" s="127"/>
      <c r="G32" s="127"/>
      <c r="H32" s="127"/>
      <c r="I32" s="127"/>
      <c r="J32" s="129"/>
    </row>
    <row r="33" spans="2:10" x14ac:dyDescent="0.2">
      <c r="B33" s="125"/>
      <c r="C33" s="130"/>
      <c r="D33" s="127"/>
      <c r="E33" s="127" t="s">
        <v>228</v>
      </c>
      <c r="F33" s="127"/>
      <c r="G33" s="127"/>
      <c r="H33" s="127"/>
      <c r="I33" s="127"/>
      <c r="J33" s="129"/>
    </row>
    <row r="34" spans="2:10" x14ac:dyDescent="0.2">
      <c r="B34" s="125"/>
      <c r="C34" s="130"/>
      <c r="D34" s="127"/>
      <c r="E34" s="127" t="s">
        <v>77</v>
      </c>
      <c r="F34" s="127"/>
      <c r="G34" s="127"/>
      <c r="H34" s="127"/>
      <c r="I34" s="127"/>
      <c r="J34" s="129"/>
    </row>
    <row r="35" spans="2:10" x14ac:dyDescent="0.2">
      <c r="B35" s="125"/>
      <c r="C35" s="130"/>
      <c r="D35" s="127"/>
      <c r="E35" s="127" t="s">
        <v>78</v>
      </c>
      <c r="F35" s="127"/>
      <c r="G35" s="127"/>
      <c r="H35" s="127"/>
      <c r="I35" s="127"/>
      <c r="J35" s="129"/>
    </row>
    <row r="36" spans="2:10" x14ac:dyDescent="0.2">
      <c r="B36" s="125"/>
      <c r="C36" s="130"/>
      <c r="D36" s="127"/>
      <c r="E36" s="127" t="s">
        <v>79</v>
      </c>
      <c r="F36" s="127"/>
      <c r="G36" s="127"/>
      <c r="H36" s="127"/>
      <c r="I36" s="127"/>
      <c r="J36" s="129"/>
    </row>
    <row r="37" spans="2:10" x14ac:dyDescent="0.2">
      <c r="B37" s="125"/>
      <c r="C37" s="130"/>
      <c r="D37" s="127"/>
      <c r="E37" s="127"/>
      <c r="F37" s="127"/>
      <c r="G37" s="127"/>
      <c r="H37" s="127"/>
      <c r="I37" s="127"/>
      <c r="J37" s="129"/>
    </row>
    <row r="38" spans="2:10" x14ac:dyDescent="0.2">
      <c r="B38" s="125"/>
      <c r="C38" s="82" t="s">
        <v>20</v>
      </c>
      <c r="D38" s="127"/>
      <c r="E38" s="127" t="s">
        <v>80</v>
      </c>
      <c r="F38" s="127"/>
      <c r="G38" s="127"/>
      <c r="H38" s="127"/>
      <c r="I38" s="127"/>
      <c r="J38" s="129"/>
    </row>
    <row r="39" spans="2:10" x14ac:dyDescent="0.2">
      <c r="B39" s="125"/>
      <c r="C39" s="130"/>
      <c r="D39" s="127"/>
      <c r="E39" s="127"/>
      <c r="F39" s="127"/>
      <c r="G39" s="127"/>
      <c r="H39" s="127"/>
      <c r="I39" s="127"/>
      <c r="J39" s="129"/>
    </row>
    <row r="40" spans="2:10" x14ac:dyDescent="0.2">
      <c r="B40" s="125"/>
      <c r="C40" s="133" t="s">
        <v>257</v>
      </c>
      <c r="D40" s="133"/>
      <c r="E40" s="127" t="s">
        <v>81</v>
      </c>
      <c r="F40" s="127"/>
      <c r="G40" s="127"/>
      <c r="H40" s="127"/>
      <c r="I40" s="127"/>
      <c r="J40" s="129"/>
    </row>
    <row r="41" spans="2:10" x14ac:dyDescent="0.2">
      <c r="B41" s="125"/>
      <c r="C41" s="127"/>
      <c r="D41" s="127"/>
      <c r="E41" s="127" t="s">
        <v>180</v>
      </c>
      <c r="F41" s="127"/>
      <c r="G41" s="127"/>
      <c r="H41" s="127"/>
      <c r="I41" s="127"/>
      <c r="J41" s="129"/>
    </row>
    <row r="42" spans="2:10" x14ac:dyDescent="0.2">
      <c r="B42" s="125"/>
      <c r="C42" s="127"/>
      <c r="D42" s="127"/>
      <c r="E42" s="127" t="s">
        <v>82</v>
      </c>
      <c r="F42" s="127"/>
      <c r="G42" s="127"/>
      <c r="H42" s="127"/>
      <c r="I42" s="127"/>
      <c r="J42" s="129"/>
    </row>
    <row r="43" spans="2:10" x14ac:dyDescent="0.2">
      <c r="B43" s="125"/>
      <c r="C43" s="127"/>
      <c r="D43" s="127"/>
      <c r="E43" s="127"/>
      <c r="F43" s="127"/>
      <c r="G43" s="127"/>
      <c r="H43" s="127"/>
      <c r="I43" s="127"/>
      <c r="J43" s="129"/>
    </row>
    <row r="44" spans="2:10" x14ac:dyDescent="0.2">
      <c r="B44" s="125"/>
      <c r="C44" s="134" t="s">
        <v>86</v>
      </c>
      <c r="D44" s="127"/>
      <c r="E44" s="127"/>
      <c r="F44" s="127"/>
      <c r="G44" s="127"/>
      <c r="H44" s="127"/>
      <c r="I44" s="127"/>
      <c r="J44" s="129"/>
    </row>
    <row r="45" spans="2:10" x14ac:dyDescent="0.2">
      <c r="B45" s="125"/>
      <c r="C45" s="133" t="s">
        <v>258</v>
      </c>
      <c r="D45" s="133"/>
      <c r="E45" s="127" t="s">
        <v>83</v>
      </c>
      <c r="F45" s="127"/>
      <c r="G45" s="127"/>
      <c r="H45" s="127"/>
      <c r="I45" s="127"/>
      <c r="J45" s="129"/>
    </row>
    <row r="46" spans="2:10" x14ac:dyDescent="0.2">
      <c r="B46" s="125"/>
      <c r="C46" s="130"/>
      <c r="D46" s="127"/>
      <c r="E46" s="127" t="s">
        <v>84</v>
      </c>
      <c r="F46" s="127"/>
      <c r="G46" s="127"/>
      <c r="H46" s="127"/>
      <c r="I46" s="127"/>
      <c r="J46" s="129"/>
    </row>
    <row r="47" spans="2:10" x14ac:dyDescent="0.2">
      <c r="B47" s="125"/>
      <c r="C47" s="130"/>
      <c r="D47" s="127"/>
      <c r="E47" s="127" t="s">
        <v>259</v>
      </c>
      <c r="F47" s="127"/>
      <c r="G47" s="127"/>
      <c r="H47" s="127"/>
      <c r="I47" s="127"/>
      <c r="J47" s="129"/>
    </row>
    <row r="48" spans="2:10" x14ac:dyDescent="0.2">
      <c r="B48" s="125"/>
      <c r="C48" s="130"/>
      <c r="D48" s="127"/>
      <c r="E48" s="127" t="s">
        <v>87</v>
      </c>
      <c r="F48" s="127"/>
      <c r="G48" s="127"/>
      <c r="H48" s="127"/>
      <c r="I48" s="127"/>
      <c r="J48" s="129"/>
    </row>
    <row r="49" spans="2:10" x14ac:dyDescent="0.2">
      <c r="B49" s="125"/>
      <c r="C49" s="130"/>
      <c r="D49" s="127"/>
      <c r="E49" s="127" t="s">
        <v>88</v>
      </c>
      <c r="F49" s="127"/>
      <c r="G49" s="127"/>
      <c r="H49" s="127"/>
      <c r="I49" s="127"/>
      <c r="J49" s="129"/>
    </row>
    <row r="50" spans="2:10" x14ac:dyDescent="0.2">
      <c r="B50" s="125"/>
      <c r="C50" s="130"/>
      <c r="D50" s="127"/>
      <c r="E50" s="127" t="s">
        <v>89</v>
      </c>
      <c r="F50" s="127"/>
      <c r="G50" s="127"/>
      <c r="H50" s="127"/>
      <c r="I50" s="127"/>
      <c r="J50" s="129"/>
    </row>
    <row r="51" spans="2:10" x14ac:dyDescent="0.2">
      <c r="B51" s="125"/>
      <c r="C51" s="130"/>
      <c r="D51" s="127"/>
      <c r="E51" s="127" t="s">
        <v>263</v>
      </c>
      <c r="F51" s="127"/>
      <c r="G51" s="127"/>
      <c r="H51" s="127"/>
      <c r="I51" s="127"/>
      <c r="J51" s="129"/>
    </row>
    <row r="52" spans="2:10" x14ac:dyDescent="0.2">
      <c r="B52" s="125"/>
      <c r="C52" s="130"/>
      <c r="D52" s="127"/>
      <c r="E52" s="127"/>
      <c r="F52" s="127"/>
      <c r="G52" s="127"/>
      <c r="H52" s="127"/>
      <c r="I52" s="127"/>
      <c r="J52" s="129"/>
    </row>
    <row r="53" spans="2:10" x14ac:dyDescent="0.2">
      <c r="B53" s="125"/>
      <c r="C53" s="135" t="s">
        <v>27</v>
      </c>
      <c r="D53" s="127"/>
      <c r="E53" s="127" t="s">
        <v>90</v>
      </c>
      <c r="F53" s="127"/>
      <c r="G53" s="127"/>
      <c r="H53" s="127"/>
      <c r="I53" s="127"/>
      <c r="J53" s="129"/>
    </row>
    <row r="54" spans="2:10" x14ac:dyDescent="0.2">
      <c r="B54" s="125"/>
      <c r="C54" s="130"/>
      <c r="D54" s="127"/>
      <c r="E54" s="127" t="s">
        <v>91</v>
      </c>
      <c r="F54" s="127"/>
      <c r="G54" s="127"/>
      <c r="H54" s="127"/>
      <c r="I54" s="127"/>
      <c r="J54" s="129"/>
    </row>
    <row r="55" spans="2:10" x14ac:dyDescent="0.2">
      <c r="B55" s="125"/>
      <c r="C55" s="130"/>
      <c r="D55" s="127"/>
      <c r="E55" s="127"/>
      <c r="F55" s="127"/>
      <c r="G55" s="127"/>
      <c r="H55" s="127"/>
      <c r="I55" s="127"/>
      <c r="J55" s="129"/>
    </row>
    <row r="56" spans="2:10" x14ac:dyDescent="0.2">
      <c r="B56" s="125"/>
      <c r="C56" s="130"/>
      <c r="D56" s="127" t="s">
        <v>93</v>
      </c>
      <c r="E56" s="127"/>
      <c r="F56" s="127"/>
      <c r="G56" s="127"/>
      <c r="H56" s="127"/>
      <c r="I56" s="127"/>
      <c r="J56" s="129"/>
    </row>
    <row r="57" spans="2:10" x14ac:dyDescent="0.2">
      <c r="B57" s="125"/>
      <c r="C57" s="130"/>
      <c r="D57" s="127" t="s">
        <v>190</v>
      </c>
      <c r="E57" s="127"/>
      <c r="F57" s="127"/>
      <c r="G57" s="127"/>
      <c r="H57" s="127"/>
      <c r="I57" s="127"/>
      <c r="J57" s="129"/>
    </row>
    <row r="58" spans="2:10" x14ac:dyDescent="0.2">
      <c r="B58" s="125"/>
      <c r="C58" s="130"/>
      <c r="D58" s="127"/>
      <c r="E58" s="127"/>
      <c r="F58" s="127"/>
      <c r="G58" s="127"/>
      <c r="H58" s="127"/>
      <c r="I58" s="127"/>
      <c r="J58" s="129"/>
    </row>
    <row r="59" spans="2:10" x14ac:dyDescent="0.2">
      <c r="B59" s="125"/>
      <c r="C59" s="133" t="s">
        <v>92</v>
      </c>
      <c r="D59" s="127"/>
      <c r="E59" s="127" t="s">
        <v>94</v>
      </c>
      <c r="F59" s="127"/>
      <c r="G59" s="127"/>
      <c r="H59" s="127"/>
      <c r="I59" s="127"/>
      <c r="J59" s="129"/>
    </row>
    <row r="60" spans="2:10" x14ac:dyDescent="0.2">
      <c r="B60" s="125"/>
      <c r="C60" s="130"/>
      <c r="D60" s="127"/>
      <c r="E60" s="127" t="s">
        <v>95</v>
      </c>
      <c r="F60" s="127"/>
      <c r="G60" s="127"/>
      <c r="H60" s="127"/>
      <c r="I60" s="127"/>
      <c r="J60" s="129"/>
    </row>
    <row r="61" spans="2:10" x14ac:dyDescent="0.2">
      <c r="B61" s="125"/>
      <c r="C61" s="130"/>
      <c r="D61" s="127"/>
      <c r="E61" s="127" t="s">
        <v>96</v>
      </c>
      <c r="F61" s="127"/>
      <c r="G61" s="127"/>
      <c r="H61" s="127"/>
      <c r="I61" s="127"/>
      <c r="J61" s="129"/>
    </row>
    <row r="62" spans="2:10" x14ac:dyDescent="0.2">
      <c r="B62" s="125"/>
      <c r="C62" s="130"/>
      <c r="D62" s="127"/>
      <c r="E62" s="127" t="s">
        <v>181</v>
      </c>
      <c r="F62" s="127"/>
      <c r="G62" s="127"/>
      <c r="H62" s="127"/>
      <c r="I62" s="127"/>
      <c r="J62" s="129"/>
    </row>
    <row r="63" spans="2:10" x14ac:dyDescent="0.2">
      <c r="B63" s="125"/>
      <c r="C63" s="130"/>
      <c r="D63" s="127"/>
      <c r="E63" s="127" t="s">
        <v>97</v>
      </c>
      <c r="F63" s="127"/>
      <c r="G63" s="127"/>
      <c r="H63" s="127"/>
      <c r="I63" s="127"/>
      <c r="J63" s="129"/>
    </row>
    <row r="64" spans="2:10" x14ac:dyDescent="0.2">
      <c r="B64" s="125"/>
      <c r="C64" s="130"/>
      <c r="D64" s="127"/>
      <c r="E64" s="127"/>
      <c r="F64" s="127"/>
      <c r="G64" s="127"/>
      <c r="H64" s="127"/>
      <c r="I64" s="127"/>
      <c r="J64" s="129"/>
    </row>
    <row r="65" spans="2:10" x14ac:dyDescent="0.2">
      <c r="B65" s="125"/>
      <c r="C65" s="133" t="s">
        <v>98</v>
      </c>
      <c r="D65" s="127"/>
      <c r="E65" s="127" t="s">
        <v>99</v>
      </c>
      <c r="F65" s="127"/>
      <c r="G65" s="127"/>
      <c r="H65" s="127"/>
      <c r="I65" s="127"/>
      <c r="J65" s="129"/>
    </row>
    <row r="66" spans="2:10" x14ac:dyDescent="0.2">
      <c r="B66" s="125"/>
      <c r="C66" s="130"/>
      <c r="D66" s="127"/>
      <c r="E66" s="127" t="s">
        <v>100</v>
      </c>
      <c r="F66" s="127"/>
      <c r="G66" s="127"/>
      <c r="H66" s="127"/>
      <c r="I66" s="127"/>
      <c r="J66" s="129"/>
    </row>
    <row r="67" spans="2:10" x14ac:dyDescent="0.2">
      <c r="B67" s="125"/>
      <c r="C67" s="130"/>
      <c r="D67" s="127"/>
      <c r="E67" s="127" t="s">
        <v>101</v>
      </c>
      <c r="F67" s="127"/>
      <c r="G67" s="127"/>
      <c r="H67" s="127"/>
      <c r="I67" s="127"/>
      <c r="J67" s="129"/>
    </row>
    <row r="68" spans="2:10" x14ac:dyDescent="0.2">
      <c r="B68" s="125"/>
      <c r="C68" s="130"/>
      <c r="D68" s="127"/>
      <c r="E68" s="127" t="s">
        <v>182</v>
      </c>
      <c r="F68" s="127"/>
      <c r="G68" s="127"/>
      <c r="H68" s="127"/>
      <c r="I68" s="127"/>
      <c r="J68" s="129"/>
    </row>
    <row r="69" spans="2:10" x14ac:dyDescent="0.2">
      <c r="B69" s="125"/>
      <c r="C69" s="130"/>
      <c r="D69" s="127"/>
      <c r="E69" s="127" t="s">
        <v>183</v>
      </c>
      <c r="F69" s="127"/>
      <c r="G69" s="127"/>
      <c r="H69" s="127"/>
      <c r="I69" s="127"/>
      <c r="J69" s="129"/>
    </row>
    <row r="70" spans="2:10" x14ac:dyDescent="0.2">
      <c r="B70" s="125"/>
      <c r="C70" s="130"/>
      <c r="D70" s="127"/>
      <c r="E70" s="127" t="s">
        <v>184</v>
      </c>
      <c r="F70" s="127"/>
      <c r="G70" s="127"/>
      <c r="H70" s="127"/>
      <c r="I70" s="127"/>
      <c r="J70" s="129"/>
    </row>
    <row r="71" spans="2:10" x14ac:dyDescent="0.2">
      <c r="B71" s="125"/>
      <c r="C71" s="130"/>
      <c r="D71" s="127"/>
      <c r="E71" s="127"/>
      <c r="F71" s="127"/>
      <c r="G71" s="127"/>
      <c r="H71" s="127"/>
      <c r="I71" s="127"/>
      <c r="J71" s="129"/>
    </row>
    <row r="72" spans="2:10" x14ac:dyDescent="0.2">
      <c r="B72" s="125"/>
      <c r="C72" s="133" t="s">
        <v>102</v>
      </c>
      <c r="D72" s="127"/>
      <c r="E72" s="127" t="s">
        <v>103</v>
      </c>
      <c r="F72" s="127"/>
      <c r="G72" s="127"/>
      <c r="H72" s="127"/>
      <c r="I72" s="127"/>
      <c r="J72" s="129"/>
    </row>
    <row r="73" spans="2:10" x14ac:dyDescent="0.2">
      <c r="B73" s="125"/>
      <c r="C73" s="130"/>
      <c r="D73" s="127"/>
      <c r="E73" s="127" t="s">
        <v>104</v>
      </c>
      <c r="F73" s="127"/>
      <c r="G73" s="127"/>
      <c r="H73" s="127"/>
      <c r="I73" s="127"/>
      <c r="J73" s="129"/>
    </row>
    <row r="74" spans="2:10" x14ac:dyDescent="0.2">
      <c r="B74" s="125"/>
      <c r="C74" s="130"/>
      <c r="D74" s="127"/>
      <c r="E74" s="127" t="s">
        <v>227</v>
      </c>
      <c r="F74" s="127"/>
      <c r="G74" s="127"/>
      <c r="H74" s="127"/>
      <c r="I74" s="127"/>
      <c r="J74" s="129"/>
    </row>
    <row r="75" spans="2:10" x14ac:dyDescent="0.2">
      <c r="B75" s="125"/>
      <c r="C75" s="130"/>
      <c r="D75" s="127"/>
      <c r="E75" s="127"/>
      <c r="F75" s="127"/>
      <c r="G75" s="127"/>
      <c r="H75" s="127"/>
      <c r="I75" s="127"/>
      <c r="J75" s="129"/>
    </row>
    <row r="76" spans="2:10" x14ac:dyDescent="0.2">
      <c r="B76" s="125"/>
      <c r="C76" s="133" t="s">
        <v>105</v>
      </c>
      <c r="D76" s="127"/>
      <c r="E76" s="127" t="s">
        <v>106</v>
      </c>
      <c r="F76" s="127"/>
      <c r="G76" s="127"/>
      <c r="H76" s="127"/>
      <c r="I76" s="127"/>
      <c r="J76" s="129"/>
    </row>
    <row r="77" spans="2:10" x14ac:dyDescent="0.2">
      <c r="B77" s="125"/>
      <c r="C77" s="130"/>
      <c r="D77" s="127"/>
      <c r="E77" s="127"/>
      <c r="F77" s="127"/>
      <c r="G77" s="127"/>
      <c r="H77" s="127"/>
      <c r="I77" s="127"/>
      <c r="J77" s="129"/>
    </row>
    <row r="78" spans="2:10" x14ac:dyDescent="0.2">
      <c r="B78" s="125"/>
      <c r="C78" s="133" t="s">
        <v>107</v>
      </c>
      <c r="D78" s="127"/>
      <c r="E78" s="127" t="s">
        <v>185</v>
      </c>
      <c r="F78" s="127"/>
      <c r="G78" s="127"/>
      <c r="H78" s="127"/>
      <c r="I78" s="127"/>
      <c r="J78" s="129"/>
    </row>
    <row r="79" spans="2:10" x14ac:dyDescent="0.2">
      <c r="B79" s="125"/>
      <c r="C79" s="130"/>
      <c r="D79" s="127"/>
      <c r="E79" s="127" t="s">
        <v>225</v>
      </c>
      <c r="F79" s="127"/>
      <c r="G79" s="127"/>
      <c r="H79" s="127"/>
      <c r="I79" s="127"/>
      <c r="J79" s="129"/>
    </row>
    <row r="80" spans="2:10" x14ac:dyDescent="0.2">
      <c r="B80" s="125"/>
      <c r="C80" s="130"/>
      <c r="D80" s="127"/>
      <c r="E80" s="127" t="s">
        <v>224</v>
      </c>
      <c r="F80" s="127"/>
      <c r="G80" s="127"/>
      <c r="H80" s="127"/>
      <c r="I80" s="127"/>
      <c r="J80" s="129"/>
    </row>
    <row r="81" spans="2:10" x14ac:dyDescent="0.2">
      <c r="B81" s="125"/>
      <c r="C81" s="130"/>
      <c r="D81" s="127"/>
      <c r="E81" s="127" t="s">
        <v>226</v>
      </c>
      <c r="F81" s="127"/>
      <c r="G81" s="127"/>
      <c r="H81" s="127"/>
      <c r="I81" s="127"/>
      <c r="J81" s="129"/>
    </row>
    <row r="82" spans="2:10" x14ac:dyDescent="0.2">
      <c r="B82" s="125"/>
      <c r="C82" s="130"/>
      <c r="D82" s="127"/>
      <c r="E82" s="127"/>
      <c r="F82" s="127"/>
      <c r="G82" s="127"/>
      <c r="H82" s="127"/>
      <c r="I82" s="127"/>
      <c r="J82" s="129"/>
    </row>
    <row r="83" spans="2:10" x14ac:dyDescent="0.2">
      <c r="B83" s="125"/>
      <c r="C83" s="133" t="s">
        <v>108</v>
      </c>
      <c r="D83" s="127"/>
      <c r="E83" s="127" t="s">
        <v>109</v>
      </c>
      <c r="F83" s="127"/>
      <c r="G83" s="127"/>
      <c r="H83" s="127"/>
      <c r="I83" s="127"/>
      <c r="J83" s="129"/>
    </row>
    <row r="84" spans="2:10" x14ac:dyDescent="0.2">
      <c r="B84" s="125"/>
      <c r="C84" s="130"/>
      <c r="D84" s="127"/>
      <c r="E84" s="127" t="s">
        <v>110</v>
      </c>
      <c r="F84" s="127"/>
      <c r="G84" s="127"/>
      <c r="H84" s="127"/>
      <c r="I84" s="127"/>
      <c r="J84" s="129"/>
    </row>
    <row r="85" spans="2:10" x14ac:dyDescent="0.2">
      <c r="B85" s="125"/>
      <c r="C85" s="136" t="s">
        <v>112</v>
      </c>
      <c r="D85" s="127"/>
      <c r="E85" s="127" t="s">
        <v>111</v>
      </c>
      <c r="F85" s="127"/>
      <c r="G85" s="127"/>
      <c r="H85" s="127"/>
      <c r="I85" s="127"/>
      <c r="J85" s="129"/>
    </row>
    <row r="86" spans="2:10" x14ac:dyDescent="0.2">
      <c r="B86" s="125"/>
      <c r="C86" s="130"/>
      <c r="D86" s="127"/>
      <c r="E86" s="127" t="s">
        <v>186</v>
      </c>
      <c r="F86" s="127"/>
      <c r="G86" s="127"/>
      <c r="H86" s="127"/>
      <c r="I86" s="127"/>
      <c r="J86" s="129"/>
    </row>
    <row r="87" spans="2:10" x14ac:dyDescent="0.2">
      <c r="B87" s="125"/>
      <c r="C87" s="130"/>
      <c r="D87" s="127"/>
      <c r="E87" s="127"/>
      <c r="F87" s="127"/>
      <c r="G87" s="127"/>
      <c r="H87" s="127"/>
      <c r="I87" s="127"/>
      <c r="J87" s="129"/>
    </row>
    <row r="88" spans="2:10" x14ac:dyDescent="0.2">
      <c r="B88" s="125"/>
      <c r="C88" s="130"/>
      <c r="D88" s="127"/>
      <c r="E88" s="127" t="s">
        <v>113</v>
      </c>
      <c r="F88" s="127"/>
      <c r="G88" s="127"/>
      <c r="H88" s="127"/>
      <c r="I88" s="127"/>
      <c r="J88" s="129"/>
    </row>
    <row r="89" spans="2:10" x14ac:dyDescent="0.2">
      <c r="B89" s="125"/>
      <c r="C89" s="130"/>
      <c r="D89" s="127"/>
      <c r="E89" s="127"/>
      <c r="F89" s="127"/>
      <c r="G89" s="127"/>
      <c r="H89" s="127"/>
      <c r="I89" s="127"/>
      <c r="J89" s="129"/>
    </row>
    <row r="90" spans="2:10" x14ac:dyDescent="0.2">
      <c r="B90" s="125"/>
      <c r="C90" s="130"/>
      <c r="D90" s="127"/>
      <c r="E90" s="127"/>
      <c r="F90" s="127" t="s">
        <v>114</v>
      </c>
      <c r="G90" s="130">
        <v>9</v>
      </c>
      <c r="H90" s="137" t="s">
        <v>116</v>
      </c>
      <c r="I90" s="127"/>
      <c r="J90" s="129"/>
    </row>
    <row r="91" spans="2:10" x14ac:dyDescent="0.2">
      <c r="B91" s="125"/>
      <c r="C91" s="130"/>
      <c r="D91" s="127"/>
      <c r="E91" s="127"/>
      <c r="F91" s="127" t="s">
        <v>115</v>
      </c>
      <c r="G91" s="130">
        <v>1</v>
      </c>
      <c r="H91" s="137" t="s">
        <v>117</v>
      </c>
      <c r="I91" s="127"/>
      <c r="J91" s="129"/>
    </row>
    <row r="92" spans="2:10" x14ac:dyDescent="0.2">
      <c r="B92" s="125"/>
      <c r="C92" s="130"/>
      <c r="D92" s="127"/>
      <c r="E92" s="127"/>
      <c r="F92" s="127" t="s">
        <v>122</v>
      </c>
      <c r="G92" s="138" t="s">
        <v>123</v>
      </c>
      <c r="H92" s="137"/>
      <c r="I92" s="127"/>
      <c r="J92" s="129"/>
    </row>
    <row r="93" spans="2:10" x14ac:dyDescent="0.2">
      <c r="B93" s="125"/>
      <c r="C93" s="130"/>
      <c r="D93" s="127"/>
      <c r="E93" s="127"/>
      <c r="F93" s="133" t="s">
        <v>119</v>
      </c>
      <c r="G93" s="130">
        <v>2</v>
      </c>
      <c r="H93" s="137" t="s">
        <v>118</v>
      </c>
      <c r="I93" s="127"/>
      <c r="J93" s="129"/>
    </row>
    <row r="94" spans="2:10" x14ac:dyDescent="0.2">
      <c r="B94" s="125"/>
      <c r="C94" s="130"/>
      <c r="D94" s="127"/>
      <c r="E94" s="127"/>
      <c r="F94" s="127"/>
      <c r="G94" s="127"/>
      <c r="H94" s="127" t="s">
        <v>121</v>
      </c>
      <c r="I94" s="127"/>
      <c r="J94" s="129"/>
    </row>
    <row r="95" spans="2:10" x14ac:dyDescent="0.2">
      <c r="B95" s="125"/>
      <c r="C95" s="130"/>
      <c r="D95" s="127"/>
      <c r="E95" s="127"/>
      <c r="F95" s="127"/>
      <c r="G95" s="127"/>
      <c r="H95" s="127" t="s">
        <v>120</v>
      </c>
      <c r="I95" s="127"/>
      <c r="J95" s="129"/>
    </row>
    <row r="96" spans="2:10" x14ac:dyDescent="0.2">
      <c r="B96" s="125"/>
      <c r="C96" s="130"/>
      <c r="D96" s="127"/>
      <c r="E96" s="127"/>
      <c r="F96" s="127"/>
      <c r="G96" s="127"/>
      <c r="H96" s="127"/>
      <c r="I96" s="127"/>
      <c r="J96" s="129"/>
    </row>
    <row r="97" spans="2:10" x14ac:dyDescent="0.2">
      <c r="B97" s="125"/>
      <c r="C97" s="133" t="s">
        <v>124</v>
      </c>
      <c r="D97" s="127"/>
      <c r="E97" s="127" t="s">
        <v>125</v>
      </c>
      <c r="F97" s="127"/>
      <c r="G97" s="127"/>
      <c r="H97" s="127"/>
      <c r="I97" s="127"/>
      <c r="J97" s="129"/>
    </row>
    <row r="98" spans="2:10" x14ac:dyDescent="0.2">
      <c r="B98" s="125"/>
      <c r="C98" s="130"/>
      <c r="D98" s="127"/>
      <c r="E98" s="127" t="s">
        <v>126</v>
      </c>
      <c r="F98" s="127"/>
      <c r="G98" s="127"/>
      <c r="H98" s="127"/>
      <c r="I98" s="127"/>
      <c r="J98" s="129"/>
    </row>
    <row r="99" spans="2:10" x14ac:dyDescent="0.2">
      <c r="B99" s="125"/>
      <c r="C99" s="130"/>
      <c r="D99" s="127"/>
      <c r="E99" s="127"/>
      <c r="F99" s="127"/>
      <c r="G99" s="127"/>
      <c r="H99" s="127"/>
      <c r="I99" s="127"/>
      <c r="J99" s="129"/>
    </row>
    <row r="100" spans="2:10" x14ac:dyDescent="0.2">
      <c r="B100" s="125"/>
      <c r="C100" s="133" t="s">
        <v>127</v>
      </c>
      <c r="D100" s="127"/>
      <c r="E100" s="127" t="s">
        <v>128</v>
      </c>
      <c r="F100" s="127"/>
      <c r="G100" s="127"/>
      <c r="H100" s="127"/>
      <c r="I100" s="127"/>
      <c r="J100" s="129"/>
    </row>
    <row r="101" spans="2:10" x14ac:dyDescent="0.2">
      <c r="B101" s="125"/>
      <c r="C101" s="130"/>
      <c r="D101" s="127"/>
      <c r="E101" s="127" t="s">
        <v>129</v>
      </c>
      <c r="F101" s="127"/>
      <c r="G101" s="127"/>
      <c r="H101" s="127"/>
      <c r="I101" s="127"/>
      <c r="J101" s="129"/>
    </row>
    <row r="102" spans="2:10" x14ac:dyDescent="0.2">
      <c r="B102" s="125"/>
      <c r="C102" s="130"/>
      <c r="D102" s="127"/>
      <c r="E102" s="127" t="s">
        <v>130</v>
      </c>
      <c r="F102" s="127"/>
      <c r="G102" s="127"/>
      <c r="H102" s="127"/>
      <c r="I102" s="127"/>
      <c r="J102" s="129"/>
    </row>
    <row r="103" spans="2:10" x14ac:dyDescent="0.2">
      <c r="B103" s="125"/>
      <c r="C103" s="130"/>
      <c r="D103" s="127"/>
      <c r="E103" s="127" t="s">
        <v>131</v>
      </c>
      <c r="F103" s="127"/>
      <c r="G103" s="127"/>
      <c r="H103" s="127"/>
      <c r="I103" s="127"/>
      <c r="J103" s="129"/>
    </row>
    <row r="104" spans="2:10" x14ac:dyDescent="0.2">
      <c r="B104" s="125"/>
      <c r="C104" s="130"/>
      <c r="D104" s="127"/>
      <c r="E104" s="127" t="s">
        <v>132</v>
      </c>
      <c r="F104" s="127"/>
      <c r="G104" s="127"/>
      <c r="H104" s="127"/>
      <c r="I104" s="127"/>
      <c r="J104" s="129"/>
    </row>
    <row r="105" spans="2:10" x14ac:dyDescent="0.2">
      <c r="B105" s="125"/>
      <c r="C105" s="130"/>
      <c r="D105" s="127"/>
      <c r="E105" s="127" t="s">
        <v>187</v>
      </c>
      <c r="F105" s="127"/>
      <c r="G105" s="127"/>
      <c r="H105" s="127"/>
      <c r="I105" s="127"/>
      <c r="J105" s="129"/>
    </row>
    <row r="106" spans="2:10" x14ac:dyDescent="0.2">
      <c r="B106" s="125"/>
      <c r="C106" s="130"/>
      <c r="D106" s="127"/>
      <c r="E106" s="127"/>
      <c r="F106" s="127"/>
      <c r="G106" s="127"/>
      <c r="H106" s="127"/>
      <c r="I106" s="127"/>
      <c r="J106" s="129"/>
    </row>
    <row r="107" spans="2:10" x14ac:dyDescent="0.2">
      <c r="B107" s="125"/>
      <c r="C107" s="133" t="s">
        <v>133</v>
      </c>
      <c r="D107" s="127"/>
      <c r="E107" s="127" t="s">
        <v>134</v>
      </c>
      <c r="F107" s="127"/>
      <c r="G107" s="127"/>
      <c r="H107" s="127"/>
      <c r="I107" s="127"/>
      <c r="J107" s="129"/>
    </row>
    <row r="108" spans="2:10" x14ac:dyDescent="0.2">
      <c r="B108" s="125"/>
      <c r="C108" s="130"/>
      <c r="D108" s="127"/>
      <c r="E108" s="127" t="s">
        <v>136</v>
      </c>
      <c r="F108" s="127"/>
      <c r="G108" s="127"/>
      <c r="H108" s="127"/>
      <c r="I108" s="127"/>
      <c r="J108" s="129"/>
    </row>
    <row r="109" spans="2:10" x14ac:dyDescent="0.2">
      <c r="B109" s="125"/>
      <c r="C109" s="130"/>
      <c r="D109" s="127"/>
      <c r="E109" s="127" t="s">
        <v>137</v>
      </c>
      <c r="F109" s="127"/>
      <c r="G109" s="127"/>
      <c r="H109" s="127"/>
      <c r="I109" s="127"/>
      <c r="J109" s="129"/>
    </row>
    <row r="110" spans="2:10" x14ac:dyDescent="0.2">
      <c r="B110" s="125"/>
      <c r="C110" s="130"/>
      <c r="D110" s="127"/>
      <c r="E110" s="127" t="s">
        <v>138</v>
      </c>
      <c r="F110" s="127"/>
      <c r="G110" s="127"/>
      <c r="H110" s="127"/>
      <c r="I110" s="127"/>
      <c r="J110" s="129"/>
    </row>
    <row r="111" spans="2:10" x14ac:dyDescent="0.2">
      <c r="B111" s="125"/>
      <c r="C111" s="130"/>
      <c r="D111" s="127"/>
      <c r="E111" s="127" t="s">
        <v>139</v>
      </c>
      <c r="F111" s="127"/>
      <c r="G111" s="127"/>
      <c r="H111" s="127"/>
      <c r="I111" s="127"/>
      <c r="J111" s="129"/>
    </row>
    <row r="112" spans="2:10" x14ac:dyDescent="0.2">
      <c r="B112" s="125"/>
      <c r="C112" s="130"/>
      <c r="D112" s="127"/>
      <c r="E112" s="127"/>
      <c r="F112" s="127"/>
      <c r="G112" s="127"/>
      <c r="H112" s="127"/>
      <c r="I112" s="127"/>
      <c r="J112" s="129"/>
    </row>
    <row r="113" spans="2:10" x14ac:dyDescent="0.2">
      <c r="B113" s="125"/>
      <c r="C113" s="133" t="s">
        <v>148</v>
      </c>
      <c r="D113" s="127"/>
      <c r="E113" s="127" t="s">
        <v>188</v>
      </c>
      <c r="F113" s="127"/>
      <c r="G113" s="127"/>
      <c r="H113" s="127"/>
      <c r="I113" s="127"/>
      <c r="J113" s="129"/>
    </row>
    <row r="114" spans="2:10" x14ac:dyDescent="0.2">
      <c r="B114" s="125"/>
      <c r="C114" s="130"/>
      <c r="D114" s="127"/>
      <c r="E114" s="127" t="s">
        <v>149</v>
      </c>
      <c r="F114" s="127"/>
      <c r="G114" s="127"/>
      <c r="H114" s="127"/>
      <c r="I114" s="127"/>
      <c r="J114" s="129"/>
    </row>
    <row r="115" spans="2:10" x14ac:dyDescent="0.2">
      <c r="B115" s="125"/>
      <c r="C115" s="130"/>
      <c r="D115" s="127"/>
      <c r="E115" s="127"/>
      <c r="F115" s="127"/>
      <c r="G115" s="127"/>
      <c r="H115" s="127"/>
      <c r="I115" s="127"/>
      <c r="J115" s="129"/>
    </row>
    <row r="116" spans="2:10" x14ac:dyDescent="0.2">
      <c r="B116" s="125"/>
      <c r="C116" s="133" t="s">
        <v>135</v>
      </c>
      <c r="D116" s="127"/>
      <c r="E116" s="127" t="s">
        <v>140</v>
      </c>
      <c r="F116" s="127"/>
      <c r="G116" s="127"/>
      <c r="H116" s="127"/>
      <c r="I116" s="127"/>
      <c r="J116" s="129"/>
    </row>
    <row r="117" spans="2:10" x14ac:dyDescent="0.2">
      <c r="B117" s="125"/>
      <c r="C117" s="136" t="s">
        <v>112</v>
      </c>
      <c r="D117" s="127"/>
      <c r="E117" s="127" t="s">
        <v>141</v>
      </c>
      <c r="F117" s="127"/>
      <c r="G117" s="127"/>
      <c r="H117" s="127"/>
      <c r="I117" s="127"/>
      <c r="J117" s="129"/>
    </row>
    <row r="118" spans="2:10" x14ac:dyDescent="0.2">
      <c r="B118" s="125"/>
      <c r="C118" s="130"/>
      <c r="D118" s="127"/>
      <c r="E118" s="127" t="s">
        <v>276</v>
      </c>
      <c r="F118" s="127"/>
      <c r="G118" s="127"/>
      <c r="H118" s="127"/>
      <c r="I118" s="127"/>
      <c r="J118" s="129"/>
    </row>
    <row r="119" spans="2:10" x14ac:dyDescent="0.2">
      <c r="B119" s="125"/>
      <c r="C119" s="130"/>
      <c r="D119" s="127"/>
      <c r="E119" s="127" t="s">
        <v>142</v>
      </c>
      <c r="F119" s="127"/>
      <c r="G119" s="127"/>
      <c r="H119" s="127"/>
      <c r="I119" s="127"/>
      <c r="J119" s="129"/>
    </row>
    <row r="120" spans="2:10" x14ac:dyDescent="0.2">
      <c r="B120" s="125"/>
      <c r="C120" s="130"/>
      <c r="D120" s="127"/>
      <c r="E120" s="127"/>
      <c r="F120" s="127"/>
      <c r="G120" s="127"/>
      <c r="H120" s="127"/>
      <c r="I120" s="127"/>
      <c r="J120" s="129"/>
    </row>
    <row r="121" spans="2:10" x14ac:dyDescent="0.2">
      <c r="B121" s="125"/>
      <c r="C121" s="130"/>
      <c r="D121" s="127"/>
      <c r="E121" s="127" t="s">
        <v>143</v>
      </c>
      <c r="F121" s="127"/>
      <c r="G121" s="127"/>
      <c r="H121" s="127"/>
      <c r="I121" s="127"/>
      <c r="J121" s="129"/>
    </row>
    <row r="122" spans="2:10" x14ac:dyDescent="0.2">
      <c r="B122" s="125"/>
      <c r="C122" s="130"/>
      <c r="D122" s="127"/>
      <c r="E122" s="127" t="s">
        <v>144</v>
      </c>
      <c r="F122" s="127"/>
      <c r="G122" s="127"/>
      <c r="H122" s="127"/>
      <c r="I122" s="127"/>
      <c r="J122" s="129"/>
    </row>
    <row r="123" spans="2:10" x14ac:dyDescent="0.2">
      <c r="B123" s="125"/>
      <c r="C123" s="130"/>
      <c r="D123" s="127"/>
      <c r="E123" s="127" t="s">
        <v>145</v>
      </c>
      <c r="F123" s="127"/>
      <c r="G123" s="127"/>
      <c r="H123" s="127"/>
      <c r="I123" s="127"/>
      <c r="J123" s="129"/>
    </row>
    <row r="124" spans="2:10" x14ac:dyDescent="0.2">
      <c r="B124" s="125"/>
      <c r="C124" s="130"/>
      <c r="D124" s="127"/>
      <c r="E124" s="127"/>
      <c r="F124" s="127"/>
      <c r="G124" s="127"/>
      <c r="H124" s="127"/>
      <c r="I124" s="127"/>
      <c r="J124" s="129"/>
    </row>
    <row r="125" spans="2:10" x14ac:dyDescent="0.2">
      <c r="B125" s="125"/>
      <c r="C125" s="130"/>
      <c r="D125" s="127"/>
      <c r="E125" s="127" t="s">
        <v>146</v>
      </c>
      <c r="F125" s="127"/>
      <c r="G125" s="127"/>
      <c r="H125" s="127"/>
      <c r="I125" s="127"/>
      <c r="J125" s="129"/>
    </row>
    <row r="126" spans="2:10" x14ac:dyDescent="0.2">
      <c r="B126" s="125"/>
      <c r="C126" s="130"/>
      <c r="D126" s="127"/>
      <c r="E126" s="127" t="s">
        <v>147</v>
      </c>
      <c r="F126" s="127"/>
      <c r="G126" s="127"/>
      <c r="H126" s="127"/>
      <c r="I126" s="127"/>
      <c r="J126" s="129"/>
    </row>
    <row r="127" spans="2:10" x14ac:dyDescent="0.2">
      <c r="B127" s="125"/>
      <c r="C127" s="130"/>
      <c r="D127" s="127"/>
      <c r="E127" s="127" t="s">
        <v>150</v>
      </c>
      <c r="F127" s="127"/>
      <c r="G127" s="127"/>
      <c r="H127" s="127"/>
      <c r="I127" s="127"/>
      <c r="J127" s="129"/>
    </row>
    <row r="128" spans="2:10" x14ac:dyDescent="0.2">
      <c r="B128" s="125"/>
      <c r="C128" s="130"/>
      <c r="D128" s="127"/>
      <c r="E128" s="127"/>
      <c r="F128" s="127"/>
      <c r="G128" s="127"/>
      <c r="H128" s="127"/>
      <c r="I128" s="127"/>
      <c r="J128" s="129"/>
    </row>
    <row r="129" spans="2:10" x14ac:dyDescent="0.2">
      <c r="B129" s="125"/>
      <c r="C129" s="130"/>
      <c r="D129" s="127" t="s">
        <v>152</v>
      </c>
      <c r="E129" s="127"/>
      <c r="F129" s="127"/>
      <c r="G129" s="127"/>
      <c r="H129" s="127"/>
      <c r="I129" s="127"/>
      <c r="J129" s="129"/>
    </row>
    <row r="130" spans="2:10" x14ac:dyDescent="0.2">
      <c r="B130" s="125"/>
      <c r="C130" s="133"/>
      <c r="D130" s="127" t="s">
        <v>189</v>
      </c>
      <c r="E130" s="127"/>
      <c r="F130" s="127"/>
      <c r="G130" s="127"/>
      <c r="H130" s="127"/>
      <c r="I130" s="127"/>
      <c r="J130" s="129"/>
    </row>
    <row r="131" spans="2:10" x14ac:dyDescent="0.2">
      <c r="B131" s="125"/>
      <c r="C131" s="130"/>
      <c r="D131" s="127"/>
      <c r="E131" s="127"/>
      <c r="F131" s="127"/>
      <c r="G131" s="127"/>
      <c r="H131" s="127"/>
      <c r="I131" s="127"/>
      <c r="J131" s="129"/>
    </row>
    <row r="132" spans="2:10" x14ac:dyDescent="0.2">
      <c r="B132" s="125"/>
      <c r="C132" s="133" t="s">
        <v>151</v>
      </c>
      <c r="D132" s="127"/>
      <c r="E132" s="127" t="s">
        <v>222</v>
      </c>
      <c r="F132" s="127"/>
      <c r="G132" s="127"/>
      <c r="H132" s="127"/>
      <c r="I132" s="127"/>
      <c r="J132" s="129"/>
    </row>
    <row r="133" spans="2:10" x14ac:dyDescent="0.2">
      <c r="B133" s="125"/>
      <c r="C133" s="130"/>
      <c r="D133" s="127"/>
      <c r="E133" s="127" t="s">
        <v>223</v>
      </c>
      <c r="F133" s="127"/>
      <c r="G133" s="127"/>
      <c r="H133" s="127"/>
      <c r="I133" s="127"/>
      <c r="J133" s="129"/>
    </row>
    <row r="134" spans="2:10" x14ac:dyDescent="0.2">
      <c r="B134" s="125"/>
      <c r="C134" s="130"/>
      <c r="D134" s="127"/>
      <c r="E134" s="127" t="s">
        <v>153</v>
      </c>
      <c r="F134" s="127"/>
      <c r="G134" s="127"/>
      <c r="H134" s="127"/>
      <c r="I134" s="127"/>
      <c r="J134" s="129"/>
    </row>
    <row r="135" spans="2:10" x14ac:dyDescent="0.2">
      <c r="B135" s="125"/>
      <c r="C135" s="130"/>
      <c r="D135" s="127"/>
      <c r="E135" s="127"/>
      <c r="F135" s="127"/>
      <c r="G135" s="127"/>
      <c r="H135" s="127"/>
      <c r="I135" s="127"/>
      <c r="J135" s="129"/>
    </row>
    <row r="136" spans="2:10" x14ac:dyDescent="0.2">
      <c r="B136" s="125"/>
      <c r="C136" s="133" t="s">
        <v>156</v>
      </c>
      <c r="D136" s="127"/>
      <c r="E136" s="127" t="s">
        <v>157</v>
      </c>
      <c r="F136" s="127"/>
      <c r="G136" s="127"/>
      <c r="H136" s="127"/>
      <c r="I136" s="127"/>
      <c r="J136" s="129"/>
    </row>
    <row r="137" spans="2:10" x14ac:dyDescent="0.2">
      <c r="B137" s="125"/>
      <c r="C137" s="133"/>
      <c r="D137" s="127"/>
      <c r="E137" s="127"/>
      <c r="F137" s="127"/>
      <c r="G137" s="127"/>
      <c r="H137" s="127"/>
      <c r="I137" s="127"/>
      <c r="J137" s="129"/>
    </row>
    <row r="138" spans="2:10" x14ac:dyDescent="0.2">
      <c r="B138" s="125"/>
      <c r="C138" s="136" t="s">
        <v>158</v>
      </c>
      <c r="D138" s="127"/>
      <c r="E138" s="127" t="s">
        <v>160</v>
      </c>
      <c r="F138" s="127"/>
      <c r="G138" s="127"/>
      <c r="H138" s="127"/>
      <c r="I138" s="127"/>
      <c r="J138" s="129"/>
    </row>
    <row r="139" spans="2:10" x14ac:dyDescent="0.2">
      <c r="B139" s="125"/>
      <c r="C139" s="133"/>
      <c r="D139" s="127"/>
      <c r="E139" s="127" t="s">
        <v>163</v>
      </c>
      <c r="F139" s="127"/>
      <c r="G139" s="127"/>
      <c r="H139" s="127"/>
      <c r="I139" s="127"/>
      <c r="J139" s="129"/>
    </row>
    <row r="140" spans="2:10" x14ac:dyDescent="0.2">
      <c r="B140" s="125"/>
      <c r="C140" s="133"/>
      <c r="D140" s="127"/>
      <c r="E140" s="127" t="s">
        <v>161</v>
      </c>
      <c r="F140" s="127"/>
      <c r="G140" s="127"/>
      <c r="H140" s="127"/>
      <c r="I140" s="127"/>
      <c r="J140" s="129"/>
    </row>
    <row r="141" spans="2:10" x14ac:dyDescent="0.2">
      <c r="B141" s="125"/>
      <c r="C141" s="133"/>
      <c r="D141" s="127"/>
      <c r="E141" s="127" t="s">
        <v>162</v>
      </c>
      <c r="F141" s="127"/>
      <c r="G141" s="127"/>
      <c r="H141" s="127"/>
      <c r="I141" s="127"/>
      <c r="J141" s="129"/>
    </row>
    <row r="142" spans="2:10" x14ac:dyDescent="0.2">
      <c r="B142" s="125"/>
      <c r="C142" s="133"/>
      <c r="D142" s="127"/>
      <c r="E142" s="127"/>
      <c r="F142" s="127"/>
      <c r="G142" s="127"/>
      <c r="H142" s="127"/>
      <c r="I142" s="127"/>
      <c r="J142" s="129"/>
    </row>
    <row r="143" spans="2:10" x14ac:dyDescent="0.2">
      <c r="B143" s="125"/>
      <c r="C143" s="133"/>
      <c r="D143" s="127"/>
      <c r="E143" s="127" t="s">
        <v>159</v>
      </c>
      <c r="F143" s="127"/>
      <c r="G143" s="127"/>
      <c r="H143" s="127"/>
      <c r="I143" s="127"/>
      <c r="J143" s="129"/>
    </row>
    <row r="144" spans="2:10" x14ac:dyDescent="0.2">
      <c r="B144" s="125"/>
      <c r="C144" s="133"/>
      <c r="D144" s="127"/>
      <c r="E144" s="127"/>
      <c r="F144" s="127"/>
      <c r="G144" s="127"/>
      <c r="H144" s="127"/>
      <c r="I144" s="127"/>
      <c r="J144" s="129"/>
    </row>
    <row r="145" spans="2:10" x14ac:dyDescent="0.2">
      <c r="B145" s="125"/>
      <c r="C145" s="133"/>
      <c r="D145" s="127" t="s">
        <v>5</v>
      </c>
      <c r="E145" s="127" t="s">
        <v>164</v>
      </c>
      <c r="F145" s="127"/>
      <c r="G145" s="127"/>
      <c r="H145" s="127"/>
      <c r="I145" s="127"/>
      <c r="J145" s="129"/>
    </row>
    <row r="146" spans="2:10" x14ac:dyDescent="0.2">
      <c r="B146" s="125"/>
      <c r="C146" s="133"/>
      <c r="D146" s="127"/>
      <c r="E146" s="127"/>
      <c r="F146" s="127"/>
      <c r="G146" s="127"/>
      <c r="H146" s="127"/>
      <c r="I146" s="127"/>
      <c r="J146" s="129"/>
    </row>
    <row r="147" spans="2:10" x14ac:dyDescent="0.2">
      <c r="B147" s="125"/>
      <c r="C147" s="133"/>
      <c r="D147" s="127"/>
      <c r="E147" s="127" t="s">
        <v>165</v>
      </c>
      <c r="F147" s="127"/>
      <c r="G147" s="127"/>
      <c r="H147" s="127"/>
      <c r="I147" s="127"/>
      <c r="J147" s="129"/>
    </row>
    <row r="148" spans="2:10" x14ac:dyDescent="0.2">
      <c r="B148" s="125"/>
      <c r="C148" s="133"/>
      <c r="D148" s="127"/>
      <c r="E148" s="127" t="s">
        <v>166</v>
      </c>
      <c r="F148" s="127"/>
      <c r="G148" s="127"/>
      <c r="H148" s="127"/>
      <c r="I148" s="127"/>
      <c r="J148" s="129"/>
    </row>
    <row r="149" spans="2:10" x14ac:dyDescent="0.2">
      <c r="B149" s="125"/>
      <c r="C149" s="133"/>
      <c r="D149" s="127"/>
      <c r="E149" s="137" t="s">
        <v>167</v>
      </c>
      <c r="F149" s="127"/>
      <c r="G149" s="127"/>
      <c r="H149" s="127"/>
      <c r="I149" s="127"/>
      <c r="J149" s="129"/>
    </row>
    <row r="150" spans="2:10" x14ac:dyDescent="0.2">
      <c r="B150" s="125"/>
      <c r="C150" s="133"/>
      <c r="D150" s="127"/>
      <c r="E150" s="127" t="s">
        <v>168</v>
      </c>
      <c r="F150" s="127"/>
      <c r="G150" s="127"/>
      <c r="H150" s="127"/>
      <c r="I150" s="127"/>
      <c r="J150" s="129"/>
    </row>
    <row r="151" spans="2:10" x14ac:dyDescent="0.2">
      <c r="B151" s="125"/>
      <c r="C151" s="133"/>
      <c r="D151" s="127"/>
      <c r="E151" s="127" t="s">
        <v>169</v>
      </c>
      <c r="F151" s="127"/>
      <c r="G151" s="127"/>
      <c r="H151" s="127"/>
      <c r="I151" s="127"/>
      <c r="J151" s="129"/>
    </row>
    <row r="152" spans="2:10" x14ac:dyDescent="0.2">
      <c r="B152" s="125"/>
      <c r="C152" s="133"/>
      <c r="D152" s="127"/>
      <c r="E152" s="127" t="s">
        <v>170</v>
      </c>
      <c r="F152" s="127"/>
      <c r="G152" s="127"/>
      <c r="H152" s="127"/>
      <c r="I152" s="127"/>
      <c r="J152" s="129"/>
    </row>
    <row r="153" spans="2:10" x14ac:dyDescent="0.2">
      <c r="B153" s="125"/>
      <c r="C153" s="133"/>
      <c r="D153" s="127"/>
      <c r="E153" s="127"/>
      <c r="F153" s="127"/>
      <c r="G153" s="127"/>
      <c r="H153" s="127"/>
      <c r="I153" s="127"/>
      <c r="J153" s="129"/>
    </row>
    <row r="154" spans="2:10" x14ac:dyDescent="0.2">
      <c r="B154" s="125"/>
      <c r="C154" s="133"/>
      <c r="D154" s="127" t="s">
        <v>6</v>
      </c>
      <c r="E154" s="127" t="s">
        <v>171</v>
      </c>
      <c r="F154" s="127"/>
      <c r="G154" s="127"/>
      <c r="H154" s="127"/>
      <c r="I154" s="127"/>
      <c r="J154" s="129"/>
    </row>
    <row r="155" spans="2:10" x14ac:dyDescent="0.2">
      <c r="B155" s="125"/>
      <c r="C155" s="133"/>
      <c r="D155" s="127"/>
      <c r="E155" s="127"/>
      <c r="F155" s="127"/>
      <c r="G155" s="127"/>
      <c r="H155" s="127"/>
      <c r="I155" s="127"/>
      <c r="J155" s="129"/>
    </row>
    <row r="156" spans="2:10" x14ac:dyDescent="0.2">
      <c r="B156" s="125"/>
      <c r="C156" s="133"/>
      <c r="D156" s="127"/>
      <c r="E156" s="127" t="s">
        <v>172</v>
      </c>
      <c r="F156" s="127"/>
      <c r="G156" s="127"/>
      <c r="H156" s="127"/>
      <c r="I156" s="127"/>
      <c r="J156" s="129"/>
    </row>
    <row r="157" spans="2:10" x14ac:dyDescent="0.2">
      <c r="B157" s="125"/>
      <c r="C157" s="133"/>
      <c r="D157" s="127"/>
      <c r="E157" s="127" t="s">
        <v>173</v>
      </c>
      <c r="F157" s="127"/>
      <c r="G157" s="127"/>
      <c r="H157" s="127"/>
      <c r="I157" s="127"/>
      <c r="J157" s="129"/>
    </row>
    <row r="158" spans="2:10" x14ac:dyDescent="0.2">
      <c r="B158" s="125"/>
      <c r="C158" s="133"/>
      <c r="D158" s="127"/>
      <c r="E158" s="127" t="s">
        <v>174</v>
      </c>
      <c r="F158" s="127"/>
      <c r="G158" s="127"/>
      <c r="H158" s="127"/>
      <c r="I158" s="127"/>
      <c r="J158" s="129"/>
    </row>
    <row r="159" spans="2:10" x14ac:dyDescent="0.2">
      <c r="B159" s="125"/>
      <c r="C159" s="133"/>
      <c r="D159" s="127"/>
      <c r="E159" s="127" t="s">
        <v>175</v>
      </c>
      <c r="F159" s="127"/>
      <c r="G159" s="127"/>
      <c r="H159" s="127"/>
      <c r="I159" s="127"/>
      <c r="J159" s="129"/>
    </row>
    <row r="160" spans="2:10" x14ac:dyDescent="0.2">
      <c r="B160" s="125"/>
      <c r="C160" s="133"/>
      <c r="D160" s="127"/>
      <c r="E160" s="127" t="s">
        <v>176</v>
      </c>
      <c r="F160" s="127"/>
      <c r="G160" s="127"/>
      <c r="H160" s="127"/>
      <c r="I160" s="127"/>
      <c r="J160" s="129"/>
    </row>
    <row r="161" spans="2:10" x14ac:dyDescent="0.2">
      <c r="B161" s="125"/>
      <c r="C161" s="133"/>
      <c r="D161" s="127"/>
      <c r="E161" s="127" t="s">
        <v>177</v>
      </c>
      <c r="F161" s="127"/>
      <c r="G161" s="127"/>
      <c r="H161" s="127"/>
      <c r="I161" s="127"/>
      <c r="J161" s="129"/>
    </row>
    <row r="162" spans="2:10" x14ac:dyDescent="0.2">
      <c r="B162" s="125"/>
      <c r="C162" s="133"/>
      <c r="D162" s="127"/>
      <c r="E162" s="127" t="s">
        <v>221</v>
      </c>
      <c r="F162" s="127"/>
      <c r="G162" s="127"/>
      <c r="H162" s="127"/>
      <c r="I162" s="127"/>
      <c r="J162" s="129"/>
    </row>
    <row r="163" spans="2:10" x14ac:dyDescent="0.2">
      <c r="B163" s="125"/>
      <c r="C163" s="130"/>
      <c r="D163" s="127"/>
      <c r="E163" s="127" t="s">
        <v>191</v>
      </c>
      <c r="F163" s="127"/>
      <c r="G163" s="127"/>
      <c r="H163" s="127"/>
      <c r="I163" s="127"/>
      <c r="J163" s="129"/>
    </row>
    <row r="164" spans="2:10" x14ac:dyDescent="0.2">
      <c r="B164" s="125"/>
      <c r="C164" s="130"/>
      <c r="D164" s="127"/>
      <c r="E164" s="127" t="s">
        <v>193</v>
      </c>
      <c r="F164" s="127"/>
      <c r="G164" s="127"/>
      <c r="H164" s="127"/>
      <c r="I164" s="127"/>
      <c r="J164" s="129"/>
    </row>
    <row r="165" spans="2:10" x14ac:dyDescent="0.2">
      <c r="B165" s="125"/>
      <c r="C165" s="130"/>
      <c r="D165" s="127"/>
      <c r="E165" s="127"/>
      <c r="F165" s="127"/>
      <c r="G165" s="127"/>
      <c r="H165" s="127"/>
      <c r="I165" s="127"/>
      <c r="J165" s="129"/>
    </row>
    <row r="166" spans="2:10" x14ac:dyDescent="0.2">
      <c r="B166" s="125"/>
      <c r="C166" s="229" t="s">
        <v>46</v>
      </c>
      <c r="D166" s="127"/>
      <c r="E166" s="127" t="s">
        <v>55</v>
      </c>
      <c r="F166" s="127"/>
      <c r="G166" s="127"/>
      <c r="H166" s="127"/>
      <c r="I166" s="127"/>
      <c r="J166" s="129"/>
    </row>
    <row r="167" spans="2:10" x14ac:dyDescent="0.2">
      <c r="B167" s="125"/>
      <c r="C167" s="230"/>
      <c r="D167" s="127"/>
      <c r="E167" s="127" t="s">
        <v>56</v>
      </c>
      <c r="F167" s="127"/>
      <c r="G167" s="127"/>
      <c r="H167" s="127"/>
      <c r="I167" s="127"/>
      <c r="J167" s="129"/>
    </row>
    <row r="168" spans="2:10" x14ac:dyDescent="0.2">
      <c r="B168" s="125"/>
      <c r="C168" s="230"/>
      <c r="D168" s="127"/>
      <c r="E168" s="127" t="s">
        <v>57</v>
      </c>
      <c r="F168" s="127"/>
      <c r="G168" s="127"/>
      <c r="H168" s="127"/>
      <c r="I168" s="127"/>
      <c r="J168" s="129"/>
    </row>
    <row r="169" spans="2:10" x14ac:dyDescent="0.2">
      <c r="B169" s="125"/>
      <c r="C169" s="230"/>
      <c r="D169" s="127"/>
      <c r="E169" s="127" t="s">
        <v>192</v>
      </c>
      <c r="F169" s="127"/>
      <c r="G169" s="127"/>
      <c r="H169" s="127"/>
      <c r="I169" s="127"/>
      <c r="J169" s="129"/>
    </row>
    <row r="170" spans="2:10" x14ac:dyDescent="0.2">
      <c r="B170" s="125"/>
      <c r="C170" s="230"/>
      <c r="D170" s="127"/>
      <c r="E170" s="127"/>
      <c r="F170" s="127"/>
      <c r="G170" s="127"/>
      <c r="H170" s="127"/>
      <c r="I170" s="127"/>
      <c r="J170" s="129"/>
    </row>
    <row r="171" spans="2:10" x14ac:dyDescent="0.2">
      <c r="B171" s="125"/>
      <c r="C171" s="150" t="s">
        <v>218</v>
      </c>
      <c r="D171" s="127"/>
      <c r="E171" s="127" t="s">
        <v>58</v>
      </c>
      <c r="F171" s="127"/>
      <c r="G171" s="127"/>
      <c r="H171" s="127"/>
      <c r="I171" s="127"/>
      <c r="J171" s="129"/>
    </row>
    <row r="172" spans="2:10" x14ac:dyDescent="0.2">
      <c r="B172" s="125"/>
      <c r="C172" s="230"/>
      <c r="D172" s="127"/>
      <c r="E172" s="127" t="s">
        <v>59</v>
      </c>
      <c r="F172" s="127"/>
      <c r="G172" s="127"/>
      <c r="H172" s="127"/>
      <c r="I172" s="127"/>
      <c r="J172" s="129"/>
    </row>
    <row r="173" spans="2:10" x14ac:dyDescent="0.2">
      <c r="B173" s="125"/>
      <c r="C173" s="230"/>
      <c r="D173" s="127"/>
      <c r="E173" s="127"/>
      <c r="F173" s="127"/>
      <c r="G173" s="127"/>
      <c r="H173" s="127"/>
      <c r="I173" s="127"/>
      <c r="J173" s="129"/>
    </row>
    <row r="174" spans="2:10" x14ac:dyDescent="0.2">
      <c r="B174" s="125"/>
      <c r="C174" s="231" t="s">
        <v>179</v>
      </c>
      <c r="D174" s="127"/>
      <c r="E174" s="127" t="s">
        <v>60</v>
      </c>
      <c r="F174" s="127"/>
      <c r="G174" s="127"/>
      <c r="H174" s="127"/>
      <c r="I174" s="127"/>
      <c r="J174" s="129"/>
    </row>
    <row r="175" spans="2:10" x14ac:dyDescent="0.2">
      <c r="B175" s="125"/>
      <c r="C175" s="230"/>
      <c r="D175" s="127"/>
      <c r="E175" s="127"/>
      <c r="F175" s="127"/>
      <c r="G175" s="127"/>
      <c r="H175" s="127"/>
      <c r="I175" s="127"/>
      <c r="J175" s="129"/>
    </row>
    <row r="176" spans="2:10" x14ac:dyDescent="0.2">
      <c r="B176" s="125"/>
      <c r="C176" s="150" t="s">
        <v>20</v>
      </c>
      <c r="D176" s="127"/>
      <c r="E176" s="127" t="s">
        <v>61</v>
      </c>
      <c r="F176" s="127"/>
      <c r="G176" s="127"/>
      <c r="H176" s="127"/>
      <c r="I176" s="127"/>
      <c r="J176" s="129"/>
    </row>
    <row r="177" spans="2:10" x14ac:dyDescent="0.2">
      <c r="B177" s="125"/>
      <c r="C177" s="130"/>
      <c r="D177" s="127"/>
      <c r="E177" s="127" t="s">
        <v>62</v>
      </c>
      <c r="F177" s="127"/>
      <c r="G177" s="127"/>
      <c r="H177" s="127"/>
      <c r="I177" s="127"/>
      <c r="J177" s="129"/>
    </row>
    <row r="178" spans="2:10" x14ac:dyDescent="0.2">
      <c r="B178" s="125"/>
      <c r="C178" s="130"/>
      <c r="D178" s="127"/>
      <c r="E178" s="127" t="s">
        <v>63</v>
      </c>
      <c r="F178" s="127"/>
      <c r="G178" s="127"/>
      <c r="H178" s="127"/>
      <c r="I178" s="127"/>
      <c r="J178" s="129"/>
    </row>
    <row r="179" spans="2:10" x14ac:dyDescent="0.2">
      <c r="B179" s="125"/>
      <c r="C179" s="130"/>
      <c r="D179" s="127"/>
      <c r="E179" s="127"/>
      <c r="F179" s="127"/>
      <c r="G179" s="127"/>
      <c r="H179" s="127"/>
      <c r="I179" s="127"/>
      <c r="J179" s="129"/>
    </row>
    <row r="180" spans="2:10" x14ac:dyDescent="0.2">
      <c r="B180" s="125"/>
      <c r="C180" s="82" t="s">
        <v>21</v>
      </c>
      <c r="D180" s="127"/>
      <c r="E180" s="127" t="s">
        <v>64</v>
      </c>
      <c r="F180" s="127"/>
      <c r="G180" s="127"/>
      <c r="H180" s="127"/>
      <c r="I180" s="127"/>
      <c r="J180" s="129"/>
    </row>
    <row r="181" spans="2:10" x14ac:dyDescent="0.2">
      <c r="B181" s="125"/>
      <c r="C181" s="130"/>
      <c r="D181" s="127"/>
      <c r="E181" s="127"/>
      <c r="F181" s="127"/>
      <c r="G181" s="127"/>
      <c r="H181" s="127"/>
      <c r="I181" s="127"/>
      <c r="J181" s="129"/>
    </row>
    <row r="182" spans="2:10" x14ac:dyDescent="0.2">
      <c r="B182" s="125"/>
      <c r="C182" s="130" t="s">
        <v>65</v>
      </c>
      <c r="D182" s="127"/>
      <c r="E182" s="127" t="s">
        <v>66</v>
      </c>
      <c r="F182" s="127"/>
      <c r="G182" s="127"/>
      <c r="H182" s="127"/>
      <c r="I182" s="127"/>
      <c r="J182" s="129"/>
    </row>
    <row r="183" spans="2:10" x14ac:dyDescent="0.2">
      <c r="B183" s="125"/>
      <c r="C183" s="130"/>
      <c r="D183" s="127"/>
      <c r="E183" s="127" t="s">
        <v>237</v>
      </c>
      <c r="F183" s="127"/>
      <c r="G183" s="127"/>
      <c r="H183" s="127"/>
      <c r="I183" s="127"/>
      <c r="J183" s="129"/>
    </row>
    <row r="184" spans="2:10" x14ac:dyDescent="0.2">
      <c r="B184" s="125"/>
      <c r="C184" s="130"/>
      <c r="D184" s="127"/>
      <c r="E184" s="127" t="s">
        <v>67</v>
      </c>
      <c r="F184" s="127"/>
      <c r="G184" s="127"/>
      <c r="H184" s="127"/>
      <c r="I184" s="127"/>
      <c r="J184" s="129"/>
    </row>
    <row r="185" spans="2:10" x14ac:dyDescent="0.2">
      <c r="B185" s="125"/>
      <c r="C185" s="130"/>
      <c r="D185" s="127"/>
      <c r="E185" s="127"/>
      <c r="F185" s="127"/>
      <c r="G185" s="127"/>
      <c r="H185" s="127"/>
      <c r="I185" s="127"/>
      <c r="J185" s="129"/>
    </row>
    <row r="186" spans="2:10" x14ac:dyDescent="0.2">
      <c r="B186" s="125"/>
      <c r="C186" s="130"/>
      <c r="D186" s="127"/>
      <c r="E186" s="127" t="s">
        <v>178</v>
      </c>
      <c r="F186" s="127"/>
      <c r="G186" s="127"/>
      <c r="H186" s="127"/>
      <c r="I186" s="127"/>
      <c r="J186" s="129"/>
    </row>
    <row r="187" spans="2:10" x14ac:dyDescent="0.2">
      <c r="B187" s="125"/>
      <c r="C187" s="130"/>
      <c r="D187" s="127"/>
      <c r="E187" s="127" t="s">
        <v>68</v>
      </c>
      <c r="F187" s="127"/>
      <c r="G187" s="127"/>
      <c r="H187" s="127"/>
      <c r="I187" s="127"/>
      <c r="J187" s="129"/>
    </row>
    <row r="188" spans="2:10" x14ac:dyDescent="0.2">
      <c r="B188" s="125"/>
      <c r="C188" s="130"/>
      <c r="D188" s="127"/>
      <c r="E188" s="127"/>
      <c r="F188" s="127"/>
      <c r="G188" s="127"/>
      <c r="H188" s="127"/>
      <c r="I188" s="127"/>
      <c r="J188" s="129"/>
    </row>
    <row r="189" spans="2:10" x14ac:dyDescent="0.2">
      <c r="B189" s="125"/>
      <c r="C189" s="130"/>
      <c r="D189" s="127"/>
      <c r="E189" s="127" t="s">
        <v>69</v>
      </c>
      <c r="F189" s="127"/>
      <c r="G189" s="127"/>
      <c r="H189" s="127"/>
      <c r="I189" s="127"/>
      <c r="J189" s="129"/>
    </row>
    <row r="190" spans="2:10" x14ac:dyDescent="0.2">
      <c r="B190" s="125"/>
      <c r="C190" s="130"/>
      <c r="D190" s="127"/>
      <c r="E190" s="127" t="s">
        <v>255</v>
      </c>
      <c r="F190" s="127"/>
      <c r="G190" s="127"/>
      <c r="H190" s="127"/>
      <c r="I190" s="127"/>
      <c r="J190" s="129"/>
    </row>
    <row r="191" spans="2:10" x14ac:dyDescent="0.2">
      <c r="B191" s="125"/>
      <c r="C191" s="130"/>
      <c r="D191" s="127"/>
      <c r="E191" s="127" t="s">
        <v>70</v>
      </c>
      <c r="F191" s="127"/>
      <c r="G191" s="127"/>
      <c r="H191" s="127"/>
      <c r="I191" s="127"/>
      <c r="J191" s="129"/>
    </row>
    <row r="192" spans="2:10" x14ac:dyDescent="0.2">
      <c r="B192" s="125"/>
      <c r="C192" s="130"/>
      <c r="D192" s="127"/>
      <c r="E192" s="127"/>
      <c r="F192" s="127"/>
      <c r="G192" s="127"/>
      <c r="H192" s="127"/>
      <c r="I192" s="127"/>
      <c r="J192" s="129"/>
    </row>
    <row r="193" spans="2:10" x14ac:dyDescent="0.2">
      <c r="B193" s="125"/>
      <c r="C193" s="127"/>
      <c r="D193" s="127"/>
      <c r="E193" s="127"/>
      <c r="F193" s="127"/>
      <c r="G193" s="127"/>
      <c r="H193" s="127"/>
      <c r="I193" s="127"/>
      <c r="J193" s="129"/>
    </row>
    <row r="194" spans="2:10" x14ac:dyDescent="0.2">
      <c r="B194" s="125"/>
      <c r="C194" s="127" t="s">
        <v>219</v>
      </c>
      <c r="D194" s="127"/>
      <c r="E194" s="127"/>
      <c r="F194" s="127"/>
      <c r="G194" s="127"/>
      <c r="H194" s="127"/>
      <c r="I194" s="127"/>
      <c r="J194" s="129"/>
    </row>
    <row r="195" spans="2:10" x14ac:dyDescent="0.2">
      <c r="B195" s="125"/>
      <c r="C195" s="130"/>
      <c r="D195" s="127" t="s">
        <v>256</v>
      </c>
      <c r="E195" s="127"/>
      <c r="F195" s="127"/>
      <c r="G195" s="127"/>
      <c r="H195" s="127"/>
      <c r="I195" s="127"/>
      <c r="J195" s="129"/>
    </row>
    <row r="196" spans="2:10" x14ac:dyDescent="0.2">
      <c r="B196" s="125"/>
      <c r="C196" s="130"/>
      <c r="D196" s="127"/>
      <c r="E196" s="127"/>
      <c r="F196" s="127"/>
      <c r="G196" s="127"/>
      <c r="H196" s="127"/>
      <c r="I196" s="127"/>
      <c r="J196" s="129"/>
    </row>
    <row r="197" spans="2:10" x14ac:dyDescent="0.2">
      <c r="B197" s="125"/>
      <c r="C197" s="139"/>
      <c r="D197" s="127"/>
      <c r="E197" s="127"/>
      <c r="F197" s="127"/>
      <c r="G197" s="127"/>
      <c r="H197" s="127"/>
      <c r="I197" s="140"/>
      <c r="J197" s="129"/>
    </row>
    <row r="198" spans="2:10" x14ac:dyDescent="0.2">
      <c r="B198" s="141"/>
      <c r="C198" s="142" t="s">
        <v>264</v>
      </c>
      <c r="D198" s="143"/>
      <c r="E198" s="143"/>
      <c r="F198" s="143"/>
      <c r="G198" s="143"/>
      <c r="H198" s="143"/>
      <c r="I198" s="143"/>
      <c r="J198" s="144"/>
    </row>
  </sheetData>
  <sheetProtection algorithmName="SHA-512" hashValue="cscaL78rKmTA+KCHkXtJ105xAUB2mHCg1JPu5LwDAFYzTMyFUDqPFTH/6N4eJjbjlmZrpRFx3R7g688PEQBckg==" saltValue="8/GJ3q0W1kyKMQDKFSeI2g==" spinCount="100000" sheet="1"/>
  <customSheetViews>
    <customSheetView guid="{7DF1639C-F05D-4519-A39E-5DC90299697B}" scale="110" showGridLines="0" showRowCol="0" showRuler="0">
      <pane ySplit="4" topLeftCell="A5" activePane="bottomLeft" state="frozenSplit"/>
      <selection pane="bottomLeft"/>
      <pageMargins left="0.78740157480314965" right="0.78740157480314965" top="0.98425196850393704" bottom="0.98425196850393704" header="0.39370078740157483" footer="0.51181102362204722"/>
      <printOptions horizontalCentered="1"/>
      <pageSetup paperSize="9" orientation="portrait" blackAndWhite="1" horizontalDpi="300" verticalDpi="300" r:id="rId1"/>
      <headerFooter alignWithMargins="0">
        <oddHeader xml:space="preserve">&amp;L&amp;F&amp;C&amp;A Seite &amp;P/&amp;N&amp;R&amp;D </oddHeader>
        <oddFooter>&amp;LAus XZ210 "Professionelle Zeiterfassung mit Honorarberechnung"&amp;R© 2011 Auvista Verlag München</oddFooter>
      </headerFooter>
    </customSheetView>
    <customSheetView guid="{A02870E2-A4E1-4CF4-89B7-9811E6061B30}" scale="110" showGridLines="0" showRowCol="0">
      <pane ySplit="4" topLeftCell="A5" activePane="bottomLeft" state="frozenSplit"/>
      <selection pane="bottomLeft"/>
      <pageMargins left="0.78740157480314965" right="0.78740157480314965" top="0.98425196850393704" bottom="0.98425196850393704" header="0.39370078740157483" footer="0.51181102362204722"/>
      <printOptions horizontalCentered="1"/>
      <pageSetup paperSize="9" orientation="portrait" blackAndWhite="1" horizontalDpi="300" verticalDpi="300" r:id="rId2"/>
      <headerFooter alignWithMargins="0">
        <oddHeader xml:space="preserve">&amp;L&amp;F&amp;C&amp;A Seite &amp;P/&amp;N&amp;R&amp;D </oddHeader>
        <oddFooter>&amp;LAus XZ210 "Professionelle Zeiterfassung mit Honorarberechnung"&amp;R© 2011 Auvista Verlag München</oddFooter>
      </headerFooter>
    </customSheetView>
  </customSheetViews>
  <phoneticPr fontId="0" type="noConversion"/>
  <hyperlinks>
    <hyperlink ref="C176" location="A!A1" display="A!A1" xr:uid="{749B3DB6-F3B2-4729-9911-4AA50D3A67DB}"/>
    <hyperlink ref="C180" location="N!A1" display="N!A1" xr:uid="{C1DB86F7-C750-4E84-A252-7CFE8F3E1F15}"/>
    <hyperlink ref="C171" location="Zentrale!A22" display="Zentrale" xr:uid="{D9313F41-C617-4C0A-9C63-652EC2464FC1}"/>
    <hyperlink ref="C166" location="Umrechnung!A1" display="Umrechnung!A1" xr:uid="{EB020F30-7C40-4123-9A81-96558384AB69}"/>
    <hyperlink ref="C53" location="Zeiterfassung!A1" display="Zeiterfassung!A1" xr:uid="{B001BF84-C1D1-4652-B141-07B1785632D2}"/>
    <hyperlink ref="C38" location="A!A1" display="A!A1" xr:uid="{6BD3048D-6106-4BD0-944E-9E72D742EEFF}"/>
    <hyperlink ref="C1" location="Zentrale!A23" display="Zentrale" xr:uid="{53964482-E711-44A9-9F81-AB9898020E89}"/>
  </hyperlinks>
  <printOptions horizontalCentered="1"/>
  <pageMargins left="0.78740157480314965" right="0.78740157480314965" top="0.78740157480314965" bottom="0.98425196850393704" header="0.39370078740157483" footer="0.51181102362204722"/>
  <pageSetup paperSize="9" orientation="portrait" blackAndWhite="1" horizontalDpi="300" verticalDpi="300" r:id="rId3"/>
  <headerFooter alignWithMargins="0">
    <oddHeader>&amp;C&amp;"Calibri,Standard"Seite &amp;P/&amp;N</oddHeader>
    <oddFooter>&amp;C&amp;"Calibri,Standard"Aus XZ210 "Professionelle Zeiterfassung mit Honorarberechnung"   © Auvista Verlag München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BC72C-6DC9-4ADA-BD8C-28B769A2C161}">
  <dimension ref="A1:G616"/>
  <sheetViews>
    <sheetView showGridLines="0" showRowColHeaders="0" zoomScale="90" workbookViewId="0"/>
  </sheetViews>
  <sheetFormatPr baseColWidth="10" defaultColWidth="0.1640625" defaultRowHeight="12.75" x14ac:dyDescent="0.2"/>
  <cols>
    <col min="1" max="2" width="0.1640625" style="4" customWidth="1"/>
    <col min="3" max="3" width="0.1640625" style="5" customWidth="1"/>
    <col min="4" max="7" width="0.1640625" style="4" customWidth="1"/>
    <col min="8" max="16384" width="0.1640625" style="4"/>
  </cols>
  <sheetData>
    <row r="1" spans="1:7" x14ac:dyDescent="0.2">
      <c r="A1" s="295" t="s">
        <v>4</v>
      </c>
      <c r="B1" s="2" t="s">
        <v>9</v>
      </c>
      <c r="C1" s="3">
        <f>IF(OR(Zeiterfassung!B7=0,Zeiterfassung!B7=""),0,Zeiterfassung!B7)</f>
        <v>45929</v>
      </c>
      <c r="D1" s="1"/>
      <c r="E1" s="1"/>
      <c r="F1" s="1"/>
      <c r="G1" s="1"/>
    </row>
    <row r="2" spans="1:7" x14ac:dyDescent="0.2">
      <c r="A2" s="2"/>
      <c r="B2" s="2" t="s">
        <v>10</v>
      </c>
      <c r="C2" s="3">
        <f>IF(OR(A!C23=0,A!C23=""),0,A!C23)</f>
        <v>45656</v>
      </c>
      <c r="D2" s="1">
        <f>C1-C2</f>
        <v>273</v>
      </c>
      <c r="E2" s="1">
        <f>IF(D2&lt;-3,100,IF(D2&lt;0,1,IF(D2&gt;363,100,(1+D2)/7)))</f>
        <v>39.142857142857146</v>
      </c>
      <c r="F2" s="1">
        <f>IF(E2="","",ROUNDUP(E2,0))</f>
        <v>40</v>
      </c>
      <c r="G2" s="1" t="str">
        <f>IF(F2=100,"",CONCATENATE("KW ",F2))</f>
        <v>KW 40</v>
      </c>
    </row>
    <row r="3" spans="1:7" x14ac:dyDescent="0.2">
      <c r="B3" s="5"/>
    </row>
    <row r="4" spans="1:7" x14ac:dyDescent="0.2">
      <c r="B4" s="6"/>
      <c r="D4" s="7"/>
      <c r="E4" s="8"/>
    </row>
    <row r="6" spans="1:7" x14ac:dyDescent="0.2">
      <c r="A6" s="9"/>
      <c r="B6" s="5"/>
    </row>
    <row r="7" spans="1:7" x14ac:dyDescent="0.2">
      <c r="B7" s="5"/>
    </row>
    <row r="8" spans="1:7" x14ac:dyDescent="0.2">
      <c r="B8" s="5"/>
    </row>
    <row r="10" spans="1:7" x14ac:dyDescent="0.2">
      <c r="A10" s="10"/>
    </row>
    <row r="11" spans="1:7" x14ac:dyDescent="0.2">
      <c r="A11" s="11"/>
      <c r="B11" s="12"/>
    </row>
    <row r="12" spans="1:7" x14ac:dyDescent="0.2">
      <c r="B12" s="12"/>
    </row>
    <row r="13" spans="1:7" x14ac:dyDescent="0.2">
      <c r="B13" s="5"/>
    </row>
    <row r="14" spans="1:7" x14ac:dyDescent="0.2">
      <c r="B14" s="5"/>
    </row>
    <row r="15" spans="1:7" x14ac:dyDescent="0.2">
      <c r="A15" s="1" t="s">
        <v>4</v>
      </c>
      <c r="B15" s="2" t="s">
        <v>9</v>
      </c>
      <c r="C15" s="3">
        <f>C1+7</f>
        <v>45936</v>
      </c>
      <c r="D15" s="1"/>
      <c r="E15" s="1"/>
      <c r="F15" s="1"/>
      <c r="G15" s="1"/>
    </row>
    <row r="16" spans="1:7" x14ac:dyDescent="0.2">
      <c r="A16" s="2"/>
      <c r="B16" s="2" t="s">
        <v>10</v>
      </c>
      <c r="C16" s="3">
        <f>$C$2</f>
        <v>45656</v>
      </c>
      <c r="D16" s="1">
        <f>C15-C16</f>
        <v>280</v>
      </c>
      <c r="E16" s="1">
        <f>IF(D16&lt;-3,100,IF(D16&lt;0,1,IF(D16&gt;363,100,(1+D16)/7)))</f>
        <v>40.142857142857146</v>
      </c>
      <c r="F16" s="1">
        <f>IF(E16="","",ROUNDUP(E16,0))</f>
        <v>41</v>
      </c>
      <c r="G16" s="1" t="str">
        <f>IF(F16=100,"",CONCATENATE("KW ",F16))</f>
        <v>KW 41</v>
      </c>
    </row>
    <row r="17" spans="1:7" x14ac:dyDescent="0.2">
      <c r="B17" s="5"/>
    </row>
    <row r="27" spans="1:7" x14ac:dyDescent="0.2">
      <c r="A27" s="1" t="s">
        <v>4</v>
      </c>
      <c r="B27" s="2" t="s">
        <v>9</v>
      </c>
      <c r="C27" s="3">
        <f>C15+7</f>
        <v>45943</v>
      </c>
      <c r="D27" s="1"/>
      <c r="E27" s="1"/>
      <c r="F27" s="1"/>
      <c r="G27" s="1"/>
    </row>
    <row r="28" spans="1:7" x14ac:dyDescent="0.2">
      <c r="A28" s="2"/>
      <c r="B28" s="2" t="s">
        <v>10</v>
      </c>
      <c r="C28" s="3">
        <f>$C$2</f>
        <v>45656</v>
      </c>
      <c r="D28" s="1">
        <f>C27-C28</f>
        <v>287</v>
      </c>
      <c r="E28" s="1">
        <f>IF(D28&lt;-3,100,IF(D28&lt;0,1,IF(D28&gt;363,100,(1+D28)/7)))</f>
        <v>41.142857142857146</v>
      </c>
      <c r="F28" s="1">
        <f>IF(E28="","",ROUNDUP(E28,0))</f>
        <v>42</v>
      </c>
      <c r="G28" s="1" t="str">
        <f>IF(F28=100,"",CONCATENATE("KW ",F28))</f>
        <v>KW 42</v>
      </c>
    </row>
    <row r="29" spans="1:7" x14ac:dyDescent="0.2">
      <c r="A29" s="9"/>
      <c r="B29" s="9"/>
    </row>
    <row r="39" spans="1:7" x14ac:dyDescent="0.2">
      <c r="A39" s="1" t="s">
        <v>4</v>
      </c>
      <c r="B39" s="2" t="s">
        <v>9</v>
      </c>
      <c r="C39" s="3">
        <f>C27+7</f>
        <v>45950</v>
      </c>
      <c r="D39" s="1"/>
      <c r="E39" s="1"/>
      <c r="F39" s="1"/>
      <c r="G39" s="1"/>
    </row>
    <row r="40" spans="1:7" x14ac:dyDescent="0.2">
      <c r="A40" s="2"/>
      <c r="B40" s="2" t="s">
        <v>10</v>
      </c>
      <c r="C40" s="3">
        <f>$C$2</f>
        <v>45656</v>
      </c>
      <c r="D40" s="1">
        <f>C39-C40</f>
        <v>294</v>
      </c>
      <c r="E40" s="1">
        <f>IF(D40&lt;-3,100,IF(D40&lt;0,1,IF(D40&gt;363,100,(1+D40)/7)))</f>
        <v>42.142857142857146</v>
      </c>
      <c r="F40" s="1">
        <f>IF(E40="","",ROUNDUP(E40,0))</f>
        <v>43</v>
      </c>
      <c r="G40" s="1" t="str">
        <f>IF(F40=100,"",CONCATENATE("KW ",F40))</f>
        <v>KW 43</v>
      </c>
    </row>
    <row r="51" spans="1:7" x14ac:dyDescent="0.2">
      <c r="A51" s="1" t="s">
        <v>4</v>
      </c>
      <c r="B51" s="2" t="s">
        <v>9</v>
      </c>
      <c r="C51" s="3">
        <f>C39+7</f>
        <v>45957</v>
      </c>
      <c r="D51" s="1"/>
      <c r="E51" s="1"/>
      <c r="F51" s="1"/>
      <c r="G51" s="1"/>
    </row>
    <row r="52" spans="1:7" x14ac:dyDescent="0.2">
      <c r="A52" s="2"/>
      <c r="B52" s="2" t="s">
        <v>10</v>
      </c>
      <c r="C52" s="3">
        <f>$C$2</f>
        <v>45656</v>
      </c>
      <c r="D52" s="1">
        <f>C51-C52</f>
        <v>301</v>
      </c>
      <c r="E52" s="1">
        <f>IF(D52&lt;-3,100,IF(D52&lt;0,1,IF(D52&gt;363,100,(1+D52)/7)))</f>
        <v>43.142857142857146</v>
      </c>
      <c r="F52" s="1">
        <f>IF(E52="","",ROUNDUP(E52,0))</f>
        <v>44</v>
      </c>
      <c r="G52" s="1" t="str">
        <f>IF(F52=100,"",CONCATENATE("KW ",F52))</f>
        <v>KW 44</v>
      </c>
    </row>
    <row r="63" spans="1:7" x14ac:dyDescent="0.2">
      <c r="A63" s="1" t="s">
        <v>4</v>
      </c>
      <c r="B63" s="2" t="s">
        <v>9</v>
      </c>
      <c r="C63" s="3">
        <f>C51+7</f>
        <v>45964</v>
      </c>
      <c r="D63" s="1"/>
      <c r="E63" s="1"/>
      <c r="F63" s="1"/>
      <c r="G63" s="1"/>
    </row>
    <row r="64" spans="1:7" x14ac:dyDescent="0.2">
      <c r="A64" s="2"/>
      <c r="B64" s="2" t="s">
        <v>10</v>
      </c>
      <c r="C64" s="3">
        <f>$C$2</f>
        <v>45656</v>
      </c>
      <c r="D64" s="1">
        <f>C63-C64</f>
        <v>308</v>
      </c>
      <c r="E64" s="1">
        <f>IF(D64&lt;-3,100,IF(D64&lt;0,1,IF(D64&gt;363,100,(1+D64)/7)))</f>
        <v>44.142857142857146</v>
      </c>
      <c r="F64" s="1">
        <f>IF(E64="","",ROUNDUP(E64,0))</f>
        <v>45</v>
      </c>
      <c r="G64" s="1" t="str">
        <f>IF(F64=100,"",CONCATENATE("KW ",F64))</f>
        <v>KW 45</v>
      </c>
    </row>
    <row r="75" spans="1:7" x14ac:dyDescent="0.2">
      <c r="A75" s="1" t="s">
        <v>4</v>
      </c>
      <c r="B75" s="2" t="s">
        <v>9</v>
      </c>
      <c r="C75" s="3">
        <f>C63+7</f>
        <v>45971</v>
      </c>
      <c r="D75" s="1"/>
      <c r="E75" s="1"/>
      <c r="F75" s="1"/>
      <c r="G75" s="1"/>
    </row>
    <row r="76" spans="1:7" x14ac:dyDescent="0.2">
      <c r="A76" s="2"/>
      <c r="B76" s="2" t="s">
        <v>10</v>
      </c>
      <c r="C76" s="3">
        <f>$C$2</f>
        <v>45656</v>
      </c>
      <c r="D76" s="1">
        <f>C75-C76</f>
        <v>315</v>
      </c>
      <c r="E76" s="1">
        <f>IF(D76&lt;-3,100,IF(D76&lt;0,1,IF(D76&gt;363,100,(1+D76)/7)))</f>
        <v>45.142857142857146</v>
      </c>
      <c r="F76" s="1">
        <f>IF(E76="","",ROUNDUP(E76,0))</f>
        <v>46</v>
      </c>
      <c r="G76" s="1" t="str">
        <f>IF(F76=100,"",CONCATENATE("KW ",F76))</f>
        <v>KW 46</v>
      </c>
    </row>
    <row r="87" spans="1:7" x14ac:dyDescent="0.2">
      <c r="A87" s="1" t="s">
        <v>4</v>
      </c>
      <c r="B87" s="2" t="s">
        <v>9</v>
      </c>
      <c r="C87" s="3">
        <f>C75+7</f>
        <v>45978</v>
      </c>
      <c r="D87" s="1"/>
      <c r="E87" s="1"/>
      <c r="F87" s="1"/>
      <c r="G87" s="1"/>
    </row>
    <row r="88" spans="1:7" x14ac:dyDescent="0.2">
      <c r="A88" s="2"/>
      <c r="B88" s="2" t="s">
        <v>10</v>
      </c>
      <c r="C88" s="3">
        <f>$C$2</f>
        <v>45656</v>
      </c>
      <c r="D88" s="1">
        <f>C87-C88</f>
        <v>322</v>
      </c>
      <c r="E88" s="1">
        <f>IF(D88&lt;-3,100,IF(D88&lt;0,1,IF(D88&gt;363,100,(1+D88)/7)))</f>
        <v>46.142857142857146</v>
      </c>
      <c r="F88" s="1">
        <f>IF(E88="","",ROUNDUP(E88,0))</f>
        <v>47</v>
      </c>
      <c r="G88" s="1" t="str">
        <f>IF(F88=100,"",CONCATENATE("KW ",F88))</f>
        <v>KW 47</v>
      </c>
    </row>
    <row r="99" spans="1:7" x14ac:dyDescent="0.2">
      <c r="A99" s="1" t="s">
        <v>4</v>
      </c>
      <c r="B99" s="2" t="s">
        <v>9</v>
      </c>
      <c r="C99" s="3">
        <f>C87+7</f>
        <v>45985</v>
      </c>
      <c r="D99" s="1"/>
      <c r="E99" s="1"/>
      <c r="F99" s="1"/>
      <c r="G99" s="1"/>
    </row>
    <row r="100" spans="1:7" x14ac:dyDescent="0.2">
      <c r="A100" s="2"/>
      <c r="B100" s="2" t="s">
        <v>10</v>
      </c>
      <c r="C100" s="3">
        <f>$C$2</f>
        <v>45656</v>
      </c>
      <c r="D100" s="1">
        <f>C99-C100</f>
        <v>329</v>
      </c>
      <c r="E100" s="1">
        <f>IF(D100&lt;-3,100,IF(D100&lt;0,1,IF(D100&gt;363,100,(1+D100)/7)))</f>
        <v>47.142857142857146</v>
      </c>
      <c r="F100" s="1">
        <f>IF(E100="","",ROUNDUP(E100,0))</f>
        <v>48</v>
      </c>
      <c r="G100" s="1" t="str">
        <f>IF(F100=100,"",CONCATENATE("KW ",F100))</f>
        <v>KW 48</v>
      </c>
    </row>
    <row r="111" spans="1:7" x14ac:dyDescent="0.2">
      <c r="A111" s="1" t="s">
        <v>4</v>
      </c>
      <c r="B111" s="2" t="s">
        <v>9</v>
      </c>
      <c r="C111" s="3">
        <f>C99+7</f>
        <v>45992</v>
      </c>
      <c r="D111" s="1"/>
      <c r="E111" s="1"/>
      <c r="F111" s="1"/>
      <c r="G111" s="1"/>
    </row>
    <row r="112" spans="1:7" x14ac:dyDescent="0.2">
      <c r="A112" s="2"/>
      <c r="B112" s="2" t="s">
        <v>10</v>
      </c>
      <c r="C112" s="3">
        <f>$C$2</f>
        <v>45656</v>
      </c>
      <c r="D112" s="1">
        <f>C111-C112</f>
        <v>336</v>
      </c>
      <c r="E112" s="1">
        <f>IF(D112&lt;-3,100,IF(D112&lt;0,1,IF(D112&gt;363,100,(1+D112)/7)))</f>
        <v>48.142857142857146</v>
      </c>
      <c r="F112" s="1">
        <f>IF(E112="","",ROUNDUP(E112,0))</f>
        <v>49</v>
      </c>
      <c r="G112" s="1" t="str">
        <f>IF(F112=100,"",CONCATENATE("KW ",F112))</f>
        <v>KW 49</v>
      </c>
    </row>
    <row r="123" spans="1:7" x14ac:dyDescent="0.2">
      <c r="A123" s="1" t="s">
        <v>4</v>
      </c>
      <c r="B123" s="2" t="s">
        <v>9</v>
      </c>
      <c r="C123" s="3">
        <f>C111+7</f>
        <v>45999</v>
      </c>
      <c r="D123" s="1"/>
      <c r="E123" s="1"/>
      <c r="F123" s="1"/>
      <c r="G123" s="1"/>
    </row>
    <row r="124" spans="1:7" x14ac:dyDescent="0.2">
      <c r="A124" s="2"/>
      <c r="B124" s="2" t="s">
        <v>10</v>
      </c>
      <c r="C124" s="3">
        <f>$C$2</f>
        <v>45656</v>
      </c>
      <c r="D124" s="1">
        <f>C123-C124</f>
        <v>343</v>
      </c>
      <c r="E124" s="1">
        <f>IF(D124&lt;-3,100,IF(D124&lt;0,1,IF(D124&gt;363,100,(1+D124)/7)))</f>
        <v>49.142857142857146</v>
      </c>
      <c r="F124" s="1">
        <f>IF(E124="","",ROUNDUP(E124,0))</f>
        <v>50</v>
      </c>
      <c r="G124" s="1" t="str">
        <f>IF(F124=100,"",CONCATENATE("KW ",F124))</f>
        <v>KW 50</v>
      </c>
    </row>
    <row r="135" spans="1:7" x14ac:dyDescent="0.2">
      <c r="A135" s="1" t="s">
        <v>4</v>
      </c>
      <c r="B135" s="2" t="s">
        <v>9</v>
      </c>
      <c r="C135" s="3">
        <f>C123+7</f>
        <v>46006</v>
      </c>
      <c r="D135" s="1"/>
      <c r="E135" s="1"/>
      <c r="F135" s="1"/>
      <c r="G135" s="1"/>
    </row>
    <row r="136" spans="1:7" x14ac:dyDescent="0.2">
      <c r="A136" s="2"/>
      <c r="B136" s="2" t="s">
        <v>10</v>
      </c>
      <c r="C136" s="3">
        <f>$C$2</f>
        <v>45656</v>
      </c>
      <c r="D136" s="1">
        <f>C135-C136</f>
        <v>350</v>
      </c>
      <c r="E136" s="1">
        <f>IF(D136&lt;-3,100,IF(D136&lt;0,1,IF(D136&gt;363,100,(1+D136)/7)))</f>
        <v>50.142857142857146</v>
      </c>
      <c r="F136" s="1">
        <f>IF(E136="","",ROUNDUP(E136,0))</f>
        <v>51</v>
      </c>
      <c r="G136" s="1" t="str">
        <f>IF(F136=100,"",CONCATENATE("KW ",F136))</f>
        <v>KW 51</v>
      </c>
    </row>
    <row r="147" spans="1:7" x14ac:dyDescent="0.2">
      <c r="A147" s="1" t="s">
        <v>4</v>
      </c>
      <c r="B147" s="2" t="s">
        <v>9</v>
      </c>
      <c r="C147" s="3">
        <f>C135+7</f>
        <v>46013</v>
      </c>
      <c r="D147" s="1"/>
      <c r="E147" s="1"/>
      <c r="F147" s="1"/>
      <c r="G147" s="1"/>
    </row>
    <row r="148" spans="1:7" x14ac:dyDescent="0.2">
      <c r="A148" s="2"/>
      <c r="B148" s="2" t="s">
        <v>10</v>
      </c>
      <c r="C148" s="3">
        <f>$C$2</f>
        <v>45656</v>
      </c>
      <c r="D148" s="1">
        <f>C147-C148</f>
        <v>357</v>
      </c>
      <c r="E148" s="1">
        <f>IF(D148&lt;-3,100,IF(D148&lt;0,1,IF(D148&gt;363,100,(1+D148)/7)))</f>
        <v>51.142857142857146</v>
      </c>
      <c r="F148" s="1">
        <f>IF(E148="","",ROUNDUP(E148,0))</f>
        <v>52</v>
      </c>
      <c r="G148" s="1" t="str">
        <f>IF(F148=100,"",CONCATENATE("KW ",F148))</f>
        <v>KW 52</v>
      </c>
    </row>
    <row r="159" spans="1:7" x14ac:dyDescent="0.2">
      <c r="A159" s="1" t="s">
        <v>4</v>
      </c>
      <c r="B159" s="2" t="s">
        <v>9</v>
      </c>
      <c r="C159" s="3">
        <f>C147+7</f>
        <v>46020</v>
      </c>
      <c r="D159" s="1"/>
      <c r="E159" s="1"/>
      <c r="F159" s="1"/>
      <c r="G159" s="1"/>
    </row>
    <row r="160" spans="1:7" x14ac:dyDescent="0.2">
      <c r="A160" s="2"/>
      <c r="B160" s="2" t="s">
        <v>10</v>
      </c>
      <c r="C160" s="3">
        <f>$C$2</f>
        <v>45656</v>
      </c>
      <c r="D160" s="1">
        <f>C159-C160</f>
        <v>364</v>
      </c>
      <c r="E160" s="1">
        <f>IF(D160&lt;-3,100,IF(D160&lt;0,1,IF(D160&gt;363,100,(1+D160)/7)))</f>
        <v>100</v>
      </c>
      <c r="F160" s="1">
        <f>IF(E160="","",ROUNDUP(E160,0))</f>
        <v>100</v>
      </c>
      <c r="G160" s="1" t="str">
        <f>IF(F160=100,"",CONCATENATE("KW ",F160))</f>
        <v/>
      </c>
    </row>
    <row r="171" spans="1:7" x14ac:dyDescent="0.2">
      <c r="A171" s="1" t="s">
        <v>4</v>
      </c>
      <c r="B171" s="2" t="s">
        <v>9</v>
      </c>
      <c r="C171" s="3">
        <f>C159+7</f>
        <v>46027</v>
      </c>
      <c r="D171" s="1"/>
      <c r="E171" s="1"/>
      <c r="F171" s="1"/>
      <c r="G171" s="1"/>
    </row>
    <row r="172" spans="1:7" x14ac:dyDescent="0.2">
      <c r="A172" s="2"/>
      <c r="B172" s="2" t="s">
        <v>10</v>
      </c>
      <c r="C172" s="3">
        <f>$C$2</f>
        <v>45656</v>
      </c>
      <c r="D172" s="1">
        <f>C171-C172</f>
        <v>371</v>
      </c>
      <c r="E172" s="1">
        <f>IF(D172&lt;-3,100,IF(D172&lt;0,1,IF(D172&gt;363,100,(1+D172)/7)))</f>
        <v>100</v>
      </c>
      <c r="F172" s="1">
        <f>IF(E172="","",ROUNDUP(E172,0))</f>
        <v>100</v>
      </c>
      <c r="G172" s="1" t="str">
        <f>IF(F172=100,"",CONCATENATE("KW ",F172))</f>
        <v/>
      </c>
    </row>
    <row r="183" spans="1:7" x14ac:dyDescent="0.2">
      <c r="A183" s="1" t="s">
        <v>4</v>
      </c>
      <c r="B183" s="2" t="s">
        <v>9</v>
      </c>
      <c r="C183" s="3">
        <f>C171+7</f>
        <v>46034</v>
      </c>
      <c r="D183" s="1"/>
      <c r="E183" s="1"/>
      <c r="F183" s="1"/>
      <c r="G183" s="1"/>
    </row>
    <row r="184" spans="1:7" x14ac:dyDescent="0.2">
      <c r="A184" s="2"/>
      <c r="B184" s="2" t="s">
        <v>10</v>
      </c>
      <c r="C184" s="3">
        <f>$C$2</f>
        <v>45656</v>
      </c>
      <c r="D184" s="1">
        <f>C183-C184</f>
        <v>378</v>
      </c>
      <c r="E184" s="1">
        <f>IF(D184&lt;-3,100,IF(D184&lt;0,1,IF(D184&gt;363,100,(1+D184)/7)))</f>
        <v>100</v>
      </c>
      <c r="F184" s="1">
        <f>IF(E184="","",ROUNDUP(E184,0))</f>
        <v>100</v>
      </c>
      <c r="G184" s="1" t="str">
        <f>IF(F184=100,"",CONCATENATE("KW ",F184))</f>
        <v/>
      </c>
    </row>
    <row r="195" spans="1:7" x14ac:dyDescent="0.2">
      <c r="A195" s="1" t="s">
        <v>4</v>
      </c>
      <c r="B195" s="2" t="s">
        <v>9</v>
      </c>
      <c r="C195" s="3">
        <f>C183+7</f>
        <v>46041</v>
      </c>
      <c r="D195" s="1"/>
      <c r="E195" s="1"/>
      <c r="F195" s="1"/>
      <c r="G195" s="1"/>
    </row>
    <row r="196" spans="1:7" x14ac:dyDescent="0.2">
      <c r="A196" s="2"/>
      <c r="B196" s="2" t="s">
        <v>10</v>
      </c>
      <c r="C196" s="3">
        <f>$C$2</f>
        <v>45656</v>
      </c>
      <c r="D196" s="1">
        <f>C195-C196</f>
        <v>385</v>
      </c>
      <c r="E196" s="1">
        <f>IF(D196&lt;-3,100,IF(D196&lt;0,1,IF(D196&gt;363,100,(1+D196)/7)))</f>
        <v>100</v>
      </c>
      <c r="F196" s="1">
        <f>IF(E196="","",ROUNDUP(E196,0))</f>
        <v>100</v>
      </c>
      <c r="G196" s="1" t="str">
        <f>IF(F196=100,"",CONCATENATE("KW ",F196))</f>
        <v/>
      </c>
    </row>
    <row r="207" spans="1:7" x14ac:dyDescent="0.2">
      <c r="A207" s="1" t="s">
        <v>4</v>
      </c>
      <c r="B207" s="2" t="s">
        <v>9</v>
      </c>
      <c r="C207" s="3">
        <f>C195+7</f>
        <v>46048</v>
      </c>
      <c r="D207" s="1"/>
      <c r="E207" s="1"/>
      <c r="F207" s="1"/>
      <c r="G207" s="1"/>
    </row>
    <row r="208" spans="1:7" x14ac:dyDescent="0.2">
      <c r="A208" s="2"/>
      <c r="B208" s="2" t="s">
        <v>10</v>
      </c>
      <c r="C208" s="3">
        <f>$C$2</f>
        <v>45656</v>
      </c>
      <c r="D208" s="1">
        <f>C207-C208</f>
        <v>392</v>
      </c>
      <c r="E208" s="1">
        <f>IF(D208&lt;-3,100,IF(D208&lt;0,1,IF(D208&gt;363,100,(1+D208)/7)))</f>
        <v>100</v>
      </c>
      <c r="F208" s="1">
        <f>IF(E208="","",ROUNDUP(E208,0))</f>
        <v>100</v>
      </c>
      <c r="G208" s="1" t="str">
        <f>IF(F208=100,"",CONCATENATE("KW ",F208))</f>
        <v/>
      </c>
    </row>
    <row r="219" spans="1:7" x14ac:dyDescent="0.2">
      <c r="A219" s="1" t="s">
        <v>4</v>
      </c>
      <c r="B219" s="2" t="s">
        <v>9</v>
      </c>
      <c r="C219" s="3">
        <f>C207+7</f>
        <v>46055</v>
      </c>
      <c r="D219" s="1"/>
      <c r="E219" s="1"/>
      <c r="F219" s="1"/>
      <c r="G219" s="1"/>
    </row>
    <row r="220" spans="1:7" x14ac:dyDescent="0.2">
      <c r="A220" s="2"/>
      <c r="B220" s="2" t="s">
        <v>10</v>
      </c>
      <c r="C220" s="3">
        <f>$C$2</f>
        <v>45656</v>
      </c>
      <c r="D220" s="1">
        <f>C219-C220</f>
        <v>399</v>
      </c>
      <c r="E220" s="1">
        <f>IF(D220&lt;-3,100,IF(D220&lt;0,1,IF(D220&gt;363,100,(1+D220)/7)))</f>
        <v>100</v>
      </c>
      <c r="F220" s="1">
        <f>IF(E220="","",ROUNDUP(E220,0))</f>
        <v>100</v>
      </c>
      <c r="G220" s="1" t="str">
        <f>IF(F220=100,"",CONCATENATE("KW ",F220))</f>
        <v/>
      </c>
    </row>
    <row r="231" spans="1:7" x14ac:dyDescent="0.2">
      <c r="A231" s="1" t="s">
        <v>4</v>
      </c>
      <c r="B231" s="2" t="s">
        <v>9</v>
      </c>
      <c r="C231" s="3">
        <f>C219+7</f>
        <v>46062</v>
      </c>
      <c r="D231" s="1"/>
      <c r="E231" s="1"/>
      <c r="F231" s="1"/>
      <c r="G231" s="1"/>
    </row>
    <row r="232" spans="1:7" x14ac:dyDescent="0.2">
      <c r="A232" s="2"/>
      <c r="B232" s="2" t="s">
        <v>10</v>
      </c>
      <c r="C232" s="3">
        <f>$C$2</f>
        <v>45656</v>
      </c>
      <c r="D232" s="1">
        <f>C231-C232</f>
        <v>406</v>
      </c>
      <c r="E232" s="1">
        <f>IF(D232&lt;-3,100,IF(D232&lt;0,1,IF(D232&gt;363,100,(1+D232)/7)))</f>
        <v>100</v>
      </c>
      <c r="F232" s="1">
        <f>IF(E232="","",ROUNDUP(E232,0))</f>
        <v>100</v>
      </c>
      <c r="G232" s="1" t="str">
        <f>IF(F232=100,"",CONCATENATE("KW ",F232))</f>
        <v/>
      </c>
    </row>
    <row r="243" spans="1:7" x14ac:dyDescent="0.2">
      <c r="A243" s="1" t="s">
        <v>4</v>
      </c>
      <c r="B243" s="2" t="s">
        <v>9</v>
      </c>
      <c r="C243" s="3">
        <f>C231+7</f>
        <v>46069</v>
      </c>
      <c r="D243" s="1"/>
      <c r="E243" s="1"/>
      <c r="F243" s="1"/>
      <c r="G243" s="1"/>
    </row>
    <row r="244" spans="1:7" x14ac:dyDescent="0.2">
      <c r="A244" s="2"/>
      <c r="B244" s="2" t="s">
        <v>10</v>
      </c>
      <c r="C244" s="3">
        <f>$C$2</f>
        <v>45656</v>
      </c>
      <c r="D244" s="1">
        <f>C243-C244</f>
        <v>413</v>
      </c>
      <c r="E244" s="1">
        <f>IF(D244&lt;-3,100,IF(D244&lt;0,1,IF(D244&gt;363,100,(1+D244)/7)))</f>
        <v>100</v>
      </c>
      <c r="F244" s="1">
        <f>IF(E244="","",ROUNDUP(E244,0))</f>
        <v>100</v>
      </c>
      <c r="G244" s="1" t="str">
        <f>IF(F244=100,"",CONCATENATE("KW ",F244))</f>
        <v/>
      </c>
    </row>
    <row r="255" spans="1:7" x14ac:dyDescent="0.2">
      <c r="A255" s="1" t="s">
        <v>4</v>
      </c>
      <c r="B255" s="2" t="s">
        <v>9</v>
      </c>
      <c r="C255" s="3">
        <f>C243+7</f>
        <v>46076</v>
      </c>
      <c r="D255" s="1"/>
      <c r="E255" s="1"/>
      <c r="F255" s="1"/>
      <c r="G255" s="1"/>
    </row>
    <row r="256" spans="1:7" x14ac:dyDescent="0.2">
      <c r="A256" s="2"/>
      <c r="B256" s="2" t="s">
        <v>10</v>
      </c>
      <c r="C256" s="3">
        <f>$C$2</f>
        <v>45656</v>
      </c>
      <c r="D256" s="1">
        <f>C255-C256</f>
        <v>420</v>
      </c>
      <c r="E256" s="1">
        <f>IF(D256&lt;-3,100,IF(D256&lt;0,1,IF(D256&gt;363,100,(1+D256)/7)))</f>
        <v>100</v>
      </c>
      <c r="F256" s="1">
        <f>IF(E256="","",ROUNDUP(E256,0))</f>
        <v>100</v>
      </c>
      <c r="G256" s="1" t="str">
        <f>IF(F256=100,"",CONCATENATE("KW ",F256))</f>
        <v/>
      </c>
    </row>
    <row r="267" spans="1:7" x14ac:dyDescent="0.2">
      <c r="A267" s="1" t="s">
        <v>4</v>
      </c>
      <c r="B267" s="2" t="s">
        <v>9</v>
      </c>
      <c r="C267" s="3">
        <f>C255+7</f>
        <v>46083</v>
      </c>
      <c r="D267" s="1"/>
      <c r="E267" s="1"/>
      <c r="F267" s="1"/>
      <c r="G267" s="1"/>
    </row>
    <row r="268" spans="1:7" x14ac:dyDescent="0.2">
      <c r="A268" s="2"/>
      <c r="B268" s="2" t="s">
        <v>10</v>
      </c>
      <c r="C268" s="3">
        <f>$C$2</f>
        <v>45656</v>
      </c>
      <c r="D268" s="1">
        <f>C267-C268</f>
        <v>427</v>
      </c>
      <c r="E268" s="1">
        <f>IF(D268&lt;-3,100,IF(D268&lt;0,1,IF(D268&gt;363,100,(1+D268)/7)))</f>
        <v>100</v>
      </c>
      <c r="F268" s="1">
        <f>IF(E268="","",ROUNDUP(E268,0))</f>
        <v>100</v>
      </c>
      <c r="G268" s="1" t="str">
        <f>IF(F268=100,"",CONCATENATE("KW ",F268))</f>
        <v/>
      </c>
    </row>
    <row r="279" spans="1:7" x14ac:dyDescent="0.2">
      <c r="A279" s="1" t="s">
        <v>4</v>
      </c>
      <c r="B279" s="2" t="s">
        <v>9</v>
      </c>
      <c r="C279" s="3">
        <f>C267+7</f>
        <v>46090</v>
      </c>
      <c r="D279" s="1"/>
      <c r="E279" s="1"/>
      <c r="F279" s="1"/>
      <c r="G279" s="1"/>
    </row>
    <row r="280" spans="1:7" x14ac:dyDescent="0.2">
      <c r="A280" s="2"/>
      <c r="B280" s="2" t="s">
        <v>10</v>
      </c>
      <c r="C280" s="3">
        <f>$C$2</f>
        <v>45656</v>
      </c>
      <c r="D280" s="1">
        <f>C279-C280</f>
        <v>434</v>
      </c>
      <c r="E280" s="1">
        <f>IF(D280&lt;-3,100,IF(D280&lt;0,1,IF(D280&gt;363,100,(1+D280)/7)))</f>
        <v>100</v>
      </c>
      <c r="F280" s="1">
        <f>IF(E280="","",ROUNDUP(E280,0))</f>
        <v>100</v>
      </c>
      <c r="G280" s="1" t="str">
        <f>IF(F280=100,"",CONCATENATE("KW ",F280))</f>
        <v/>
      </c>
    </row>
    <row r="291" spans="1:7" x14ac:dyDescent="0.2">
      <c r="A291" s="1" t="s">
        <v>4</v>
      </c>
      <c r="B291" s="2" t="s">
        <v>9</v>
      </c>
      <c r="C291" s="3">
        <f>C279+7</f>
        <v>46097</v>
      </c>
      <c r="D291" s="1"/>
      <c r="E291" s="1"/>
      <c r="F291" s="1"/>
      <c r="G291" s="1"/>
    </row>
    <row r="292" spans="1:7" x14ac:dyDescent="0.2">
      <c r="A292" s="2"/>
      <c r="B292" s="2" t="s">
        <v>10</v>
      </c>
      <c r="C292" s="3">
        <f>$C$2</f>
        <v>45656</v>
      </c>
      <c r="D292" s="1">
        <f>C291-C292</f>
        <v>441</v>
      </c>
      <c r="E292" s="1">
        <f>IF(D292&lt;-3,100,IF(D292&lt;0,1,IF(D292&gt;363,100,(1+D292)/7)))</f>
        <v>100</v>
      </c>
      <c r="F292" s="1">
        <f>IF(E292="","",ROUNDUP(E292,0))</f>
        <v>100</v>
      </c>
      <c r="G292" s="1" t="str">
        <f>IF(F292=100,"",CONCATENATE("KW ",F292))</f>
        <v/>
      </c>
    </row>
    <row r="303" spans="1:7" x14ac:dyDescent="0.2">
      <c r="A303" s="1" t="s">
        <v>4</v>
      </c>
      <c r="B303" s="2" t="s">
        <v>9</v>
      </c>
      <c r="C303" s="3">
        <f>C291+7</f>
        <v>46104</v>
      </c>
      <c r="D303" s="1"/>
      <c r="E303" s="1"/>
      <c r="F303" s="1"/>
      <c r="G303" s="1"/>
    </row>
    <row r="304" spans="1:7" x14ac:dyDescent="0.2">
      <c r="A304" s="2"/>
      <c r="B304" s="2" t="s">
        <v>10</v>
      </c>
      <c r="C304" s="3">
        <f>$C$2</f>
        <v>45656</v>
      </c>
      <c r="D304" s="1">
        <f>C303-C304</f>
        <v>448</v>
      </c>
      <c r="E304" s="1">
        <f>IF(D304&lt;-3,100,IF(D304&lt;0,1,IF(D304&gt;363,100,(1+D304)/7)))</f>
        <v>100</v>
      </c>
      <c r="F304" s="1">
        <f>IF(E304="","",ROUNDUP(E304,0))</f>
        <v>100</v>
      </c>
      <c r="G304" s="1" t="str">
        <f>IF(F304=100,"",CONCATENATE("KW ",F304))</f>
        <v/>
      </c>
    </row>
    <row r="315" spans="1:7" x14ac:dyDescent="0.2">
      <c r="A315" s="1" t="s">
        <v>4</v>
      </c>
      <c r="B315" s="2" t="s">
        <v>9</v>
      </c>
      <c r="C315" s="3">
        <f>C303+7</f>
        <v>46111</v>
      </c>
      <c r="D315" s="1"/>
      <c r="E315" s="1"/>
      <c r="F315" s="1"/>
      <c r="G315" s="1"/>
    </row>
    <row r="316" spans="1:7" x14ac:dyDescent="0.2">
      <c r="A316" s="2"/>
      <c r="B316" s="2" t="s">
        <v>10</v>
      </c>
      <c r="C316" s="3">
        <f>$C$2</f>
        <v>45656</v>
      </c>
      <c r="D316" s="1">
        <f>C315-C316</f>
        <v>455</v>
      </c>
      <c r="E316" s="1">
        <f>IF(D316&lt;-3,100,IF(D316&lt;0,1,IF(D316&gt;363,100,(1+D316)/7)))</f>
        <v>100</v>
      </c>
      <c r="F316" s="1">
        <f>IF(E316="","",ROUNDUP(E316,0))</f>
        <v>100</v>
      </c>
      <c r="G316" s="1" t="str">
        <f>IF(F316=100,"",CONCATENATE("KW ",F316))</f>
        <v/>
      </c>
    </row>
    <row r="327" spans="1:7" x14ac:dyDescent="0.2">
      <c r="A327" s="1" t="s">
        <v>4</v>
      </c>
      <c r="B327" s="2" t="s">
        <v>9</v>
      </c>
      <c r="C327" s="3">
        <f>C315+7</f>
        <v>46118</v>
      </c>
      <c r="D327" s="1"/>
      <c r="E327" s="1"/>
      <c r="F327" s="1"/>
      <c r="G327" s="1"/>
    </row>
    <row r="328" spans="1:7" x14ac:dyDescent="0.2">
      <c r="A328" s="2"/>
      <c r="B328" s="2" t="s">
        <v>10</v>
      </c>
      <c r="C328" s="3">
        <f>$C$2</f>
        <v>45656</v>
      </c>
      <c r="D328" s="1">
        <f>C327-C328</f>
        <v>462</v>
      </c>
      <c r="E328" s="1">
        <f>IF(D328&lt;-3,100,IF(D328&lt;0,1,IF(D328&gt;363,100,(1+D328)/7)))</f>
        <v>100</v>
      </c>
      <c r="F328" s="1">
        <f>IF(E328="","",ROUNDUP(E328,0))</f>
        <v>100</v>
      </c>
      <c r="G328" s="1" t="str">
        <f>IF(F328=100,"",CONCATENATE("KW ",F328))</f>
        <v/>
      </c>
    </row>
    <row r="339" spans="1:7" x14ac:dyDescent="0.2">
      <c r="A339" s="1" t="s">
        <v>4</v>
      </c>
      <c r="B339" s="2" t="s">
        <v>9</v>
      </c>
      <c r="C339" s="3">
        <f>C327+7</f>
        <v>46125</v>
      </c>
      <c r="D339" s="1"/>
      <c r="E339" s="1"/>
      <c r="F339" s="1"/>
      <c r="G339" s="1"/>
    </row>
    <row r="340" spans="1:7" x14ac:dyDescent="0.2">
      <c r="A340" s="2"/>
      <c r="B340" s="2" t="s">
        <v>10</v>
      </c>
      <c r="C340" s="3">
        <f>$C$2</f>
        <v>45656</v>
      </c>
      <c r="D340" s="1">
        <f>C339-C340</f>
        <v>469</v>
      </c>
      <c r="E340" s="1">
        <f>IF(D340&lt;-3,100,IF(D340&lt;0,1,IF(D340&gt;363,100,(1+D340)/7)))</f>
        <v>100</v>
      </c>
      <c r="F340" s="1">
        <f>IF(E340="","",ROUNDUP(E340,0))</f>
        <v>100</v>
      </c>
      <c r="G340" s="1" t="str">
        <f>IF(F340=100,"",CONCATENATE("KW ",F340))</f>
        <v/>
      </c>
    </row>
    <row r="351" spans="1:7" x14ac:dyDescent="0.2">
      <c r="A351" s="1" t="s">
        <v>4</v>
      </c>
      <c r="B351" s="2" t="s">
        <v>9</v>
      </c>
      <c r="C351" s="3">
        <f>C339+7</f>
        <v>46132</v>
      </c>
      <c r="D351" s="1"/>
      <c r="E351" s="1"/>
      <c r="F351" s="1"/>
      <c r="G351" s="1"/>
    </row>
    <row r="352" spans="1:7" x14ac:dyDescent="0.2">
      <c r="A352" s="2"/>
      <c r="B352" s="2" t="s">
        <v>10</v>
      </c>
      <c r="C352" s="3">
        <f>$C$2</f>
        <v>45656</v>
      </c>
      <c r="D352" s="1">
        <f>C351-C352</f>
        <v>476</v>
      </c>
      <c r="E352" s="1">
        <f>IF(D352&lt;-3,100,IF(D352&lt;0,1,IF(D352&gt;363,100,(1+D352)/7)))</f>
        <v>100</v>
      </c>
      <c r="F352" s="1">
        <f>IF(E352="","",ROUNDUP(E352,0))</f>
        <v>100</v>
      </c>
      <c r="G352" s="1" t="str">
        <f>IF(F352=100,"",CONCATENATE("KW ",F352))</f>
        <v/>
      </c>
    </row>
    <row r="363" spans="1:7" x14ac:dyDescent="0.2">
      <c r="A363" s="1" t="s">
        <v>4</v>
      </c>
      <c r="B363" s="2" t="s">
        <v>9</v>
      </c>
      <c r="C363" s="3">
        <f>C351+7</f>
        <v>46139</v>
      </c>
      <c r="D363" s="1"/>
      <c r="E363" s="1"/>
      <c r="F363" s="1"/>
      <c r="G363" s="1"/>
    </row>
    <row r="364" spans="1:7" x14ac:dyDescent="0.2">
      <c r="A364" s="2"/>
      <c r="B364" s="2" t="s">
        <v>10</v>
      </c>
      <c r="C364" s="3">
        <f>$C$2</f>
        <v>45656</v>
      </c>
      <c r="D364" s="1">
        <f>C363-C364</f>
        <v>483</v>
      </c>
      <c r="E364" s="1">
        <f>IF(D364&lt;-3,100,IF(D364&lt;0,1,IF(D364&gt;363,100,(1+D364)/7)))</f>
        <v>100</v>
      </c>
      <c r="F364" s="1">
        <f>IF(E364="","",ROUNDUP(E364,0))</f>
        <v>100</v>
      </c>
      <c r="G364" s="1" t="str">
        <f>IF(F364=100,"",CONCATENATE("KW ",F364))</f>
        <v/>
      </c>
    </row>
    <row r="375" spans="1:7" x14ac:dyDescent="0.2">
      <c r="A375" s="1" t="s">
        <v>4</v>
      </c>
      <c r="B375" s="2" t="s">
        <v>9</v>
      </c>
      <c r="C375" s="3">
        <f>C363+7</f>
        <v>46146</v>
      </c>
      <c r="D375" s="1"/>
      <c r="E375" s="1"/>
      <c r="F375" s="1"/>
      <c r="G375" s="1"/>
    </row>
    <row r="376" spans="1:7" x14ac:dyDescent="0.2">
      <c r="A376" s="2"/>
      <c r="B376" s="2" t="s">
        <v>10</v>
      </c>
      <c r="C376" s="3">
        <f>$C$2</f>
        <v>45656</v>
      </c>
      <c r="D376" s="1">
        <f>C375-C376</f>
        <v>490</v>
      </c>
      <c r="E376" s="1">
        <f>IF(D376&lt;-3,100,IF(D376&lt;0,1,IF(D376&gt;363,100,(1+D376)/7)))</f>
        <v>100</v>
      </c>
      <c r="F376" s="1">
        <f>IF(E376="","",ROUNDUP(E376,0))</f>
        <v>100</v>
      </c>
      <c r="G376" s="1" t="str">
        <f>IF(F376=100,"",CONCATENATE("KW ",F376))</f>
        <v/>
      </c>
    </row>
    <row r="387" spans="1:7" x14ac:dyDescent="0.2">
      <c r="A387" s="1" t="s">
        <v>4</v>
      </c>
      <c r="B387" s="2" t="s">
        <v>9</v>
      </c>
      <c r="C387" s="3">
        <f>C375+7</f>
        <v>46153</v>
      </c>
      <c r="D387" s="1"/>
      <c r="E387" s="1"/>
      <c r="F387" s="1"/>
      <c r="G387" s="1"/>
    </row>
    <row r="388" spans="1:7" x14ac:dyDescent="0.2">
      <c r="A388" s="2"/>
      <c r="B388" s="2" t="s">
        <v>10</v>
      </c>
      <c r="C388" s="3">
        <f>$C$2</f>
        <v>45656</v>
      </c>
      <c r="D388" s="1">
        <f>C387-C388</f>
        <v>497</v>
      </c>
      <c r="E388" s="1">
        <f>IF(D388&lt;-3,100,IF(D388&lt;0,1,IF(D388&gt;363,100,(1+D388)/7)))</f>
        <v>100</v>
      </c>
      <c r="F388" s="1">
        <f>IF(E388="","",ROUNDUP(E388,0))</f>
        <v>100</v>
      </c>
      <c r="G388" s="1" t="str">
        <f>IF(F388=100,"",CONCATENATE("KW ",F388))</f>
        <v/>
      </c>
    </row>
    <row r="399" spans="1:7" x14ac:dyDescent="0.2">
      <c r="A399" s="1" t="s">
        <v>4</v>
      </c>
      <c r="B399" s="2" t="s">
        <v>9</v>
      </c>
      <c r="C399" s="3">
        <f>C387+7</f>
        <v>46160</v>
      </c>
      <c r="D399" s="1"/>
      <c r="E399" s="1"/>
      <c r="F399" s="1"/>
      <c r="G399" s="1"/>
    </row>
    <row r="400" spans="1:7" x14ac:dyDescent="0.2">
      <c r="A400" s="2"/>
      <c r="B400" s="2" t="s">
        <v>10</v>
      </c>
      <c r="C400" s="3">
        <f>$C$2</f>
        <v>45656</v>
      </c>
      <c r="D400" s="1">
        <f>C399-C400</f>
        <v>504</v>
      </c>
      <c r="E400" s="1">
        <f>IF(D400&lt;-3,100,IF(D400&lt;0,1,IF(D400&gt;363,100,(1+D400)/7)))</f>
        <v>100</v>
      </c>
      <c r="F400" s="1">
        <f>IF(E400="","",ROUNDUP(E400,0))</f>
        <v>100</v>
      </c>
      <c r="G400" s="1" t="str">
        <f>IF(F400=100,"",CONCATENATE("KW ",F400))</f>
        <v/>
      </c>
    </row>
    <row r="411" spans="1:7" x14ac:dyDescent="0.2">
      <c r="A411" s="1" t="s">
        <v>4</v>
      </c>
      <c r="B411" s="2" t="s">
        <v>9</v>
      </c>
      <c r="C411" s="3">
        <f>C399+7</f>
        <v>46167</v>
      </c>
      <c r="D411" s="1"/>
      <c r="E411" s="1"/>
      <c r="F411" s="1"/>
      <c r="G411" s="1"/>
    </row>
    <row r="412" spans="1:7" x14ac:dyDescent="0.2">
      <c r="A412" s="2"/>
      <c r="B412" s="2" t="s">
        <v>10</v>
      </c>
      <c r="C412" s="3">
        <f>$C$2</f>
        <v>45656</v>
      </c>
      <c r="D412" s="1">
        <f>C411-C412</f>
        <v>511</v>
      </c>
      <c r="E412" s="1">
        <f>IF(D412&lt;-3,100,IF(D412&lt;0,1,IF(D412&gt;363,100,(1+D412)/7)))</f>
        <v>100</v>
      </c>
      <c r="F412" s="1">
        <f>IF(E412="","",ROUNDUP(E412,0))</f>
        <v>100</v>
      </c>
      <c r="G412" s="1" t="str">
        <f>IF(F412=100,"",CONCATENATE("KW ",F412))</f>
        <v/>
      </c>
    </row>
    <row r="423" spans="1:7" x14ac:dyDescent="0.2">
      <c r="A423" s="1" t="s">
        <v>4</v>
      </c>
      <c r="B423" s="2" t="s">
        <v>9</v>
      </c>
      <c r="C423" s="3">
        <f>C411+7</f>
        <v>46174</v>
      </c>
      <c r="D423" s="1"/>
      <c r="E423" s="1"/>
      <c r="F423" s="1"/>
      <c r="G423" s="1"/>
    </row>
    <row r="424" spans="1:7" x14ac:dyDescent="0.2">
      <c r="A424" s="2"/>
      <c r="B424" s="2" t="s">
        <v>10</v>
      </c>
      <c r="C424" s="3">
        <f>$C$2</f>
        <v>45656</v>
      </c>
      <c r="D424" s="1">
        <f>C423-C424</f>
        <v>518</v>
      </c>
      <c r="E424" s="1">
        <f>IF(D424&lt;-3,100,IF(D424&lt;0,1,IF(D424&gt;363,100,(1+D424)/7)))</f>
        <v>100</v>
      </c>
      <c r="F424" s="1">
        <f>IF(E424="","",ROUNDUP(E424,0))</f>
        <v>100</v>
      </c>
      <c r="G424" s="1" t="str">
        <f>IF(F424=100,"",CONCATENATE("KW ",F424))</f>
        <v/>
      </c>
    </row>
    <row r="435" spans="1:7" x14ac:dyDescent="0.2">
      <c r="A435" s="1" t="s">
        <v>4</v>
      </c>
      <c r="B435" s="2" t="s">
        <v>9</v>
      </c>
      <c r="C435" s="3">
        <f>C423+7</f>
        <v>46181</v>
      </c>
      <c r="D435" s="1"/>
      <c r="E435" s="1"/>
      <c r="F435" s="1"/>
      <c r="G435" s="1"/>
    </row>
    <row r="436" spans="1:7" x14ac:dyDescent="0.2">
      <c r="A436" s="2"/>
      <c r="B436" s="2" t="s">
        <v>10</v>
      </c>
      <c r="C436" s="3">
        <f>$C$2</f>
        <v>45656</v>
      </c>
      <c r="D436" s="1">
        <f>C435-C436</f>
        <v>525</v>
      </c>
      <c r="E436" s="1">
        <f>IF(D436&lt;-3,100,IF(D436&lt;0,1,IF(D436&gt;363,100,(1+D436)/7)))</f>
        <v>100</v>
      </c>
      <c r="F436" s="1">
        <f>IF(E436="","",ROUNDUP(E436,0))</f>
        <v>100</v>
      </c>
      <c r="G436" s="1" t="str">
        <f>IF(F436=100,"",CONCATENATE("KW ",F436))</f>
        <v/>
      </c>
    </row>
    <row r="447" spans="1:7" x14ac:dyDescent="0.2">
      <c r="A447" s="1" t="s">
        <v>4</v>
      </c>
      <c r="B447" s="2" t="s">
        <v>9</v>
      </c>
      <c r="C447" s="3">
        <f>C435+7</f>
        <v>46188</v>
      </c>
      <c r="D447" s="1"/>
      <c r="E447" s="1"/>
      <c r="F447" s="1"/>
      <c r="G447" s="1"/>
    </row>
    <row r="448" spans="1:7" x14ac:dyDescent="0.2">
      <c r="A448" s="2"/>
      <c r="B448" s="2" t="s">
        <v>10</v>
      </c>
      <c r="C448" s="3">
        <f>$C$2</f>
        <v>45656</v>
      </c>
      <c r="D448" s="1">
        <f>C447-C448</f>
        <v>532</v>
      </c>
      <c r="E448" s="1">
        <f>IF(D448&lt;-3,100,IF(D448&lt;0,1,IF(D448&gt;363,100,(1+D448)/7)))</f>
        <v>100</v>
      </c>
      <c r="F448" s="1">
        <f>IF(E448="","",ROUNDUP(E448,0))</f>
        <v>100</v>
      </c>
      <c r="G448" s="1" t="str">
        <f>IF(F448=100,"",CONCATENATE("KW ",F448))</f>
        <v/>
      </c>
    </row>
    <row r="459" spans="1:7" x14ac:dyDescent="0.2">
      <c r="A459" s="1" t="s">
        <v>4</v>
      </c>
      <c r="B459" s="2" t="s">
        <v>9</v>
      </c>
      <c r="C459" s="3">
        <f>C447+7</f>
        <v>46195</v>
      </c>
      <c r="D459" s="1"/>
      <c r="E459" s="1"/>
      <c r="F459" s="1"/>
      <c r="G459" s="1"/>
    </row>
    <row r="460" spans="1:7" x14ac:dyDescent="0.2">
      <c r="A460" s="2"/>
      <c r="B460" s="2" t="s">
        <v>10</v>
      </c>
      <c r="C460" s="3">
        <f>$C$2</f>
        <v>45656</v>
      </c>
      <c r="D460" s="1">
        <f>C459-C460</f>
        <v>539</v>
      </c>
      <c r="E460" s="1">
        <f>IF(D460&lt;-3,100,IF(D460&lt;0,1,IF(D460&gt;363,100,(1+D460)/7)))</f>
        <v>100</v>
      </c>
      <c r="F460" s="1">
        <f>IF(E460="","",ROUNDUP(E460,0))</f>
        <v>100</v>
      </c>
      <c r="G460" s="1" t="str">
        <f>IF(F460=100,"",CONCATENATE("KW ",F460))</f>
        <v/>
      </c>
    </row>
    <row r="471" spans="1:7" x14ac:dyDescent="0.2">
      <c r="A471" s="1" t="s">
        <v>4</v>
      </c>
      <c r="B471" s="2" t="s">
        <v>9</v>
      </c>
      <c r="C471" s="3">
        <f>C459+7</f>
        <v>46202</v>
      </c>
      <c r="D471" s="1"/>
      <c r="E471" s="1"/>
      <c r="F471" s="1"/>
      <c r="G471" s="1"/>
    </row>
    <row r="472" spans="1:7" x14ac:dyDescent="0.2">
      <c r="A472" s="2"/>
      <c r="B472" s="2" t="s">
        <v>10</v>
      </c>
      <c r="C472" s="3">
        <f>$C$2</f>
        <v>45656</v>
      </c>
      <c r="D472" s="1">
        <f>C471-C472</f>
        <v>546</v>
      </c>
      <c r="E472" s="1">
        <f>IF(D472&lt;-3,100,IF(D472&lt;0,1,IF(D472&gt;363,100,(1+D472)/7)))</f>
        <v>100</v>
      </c>
      <c r="F472" s="1">
        <f>IF(E472="","",ROUNDUP(E472,0))</f>
        <v>100</v>
      </c>
      <c r="G472" s="1" t="str">
        <f>IF(F472=100,"",CONCATENATE("KW ",F472))</f>
        <v/>
      </c>
    </row>
    <row r="483" spans="1:7" x14ac:dyDescent="0.2">
      <c r="A483" s="1" t="s">
        <v>4</v>
      </c>
      <c r="B483" s="2" t="s">
        <v>9</v>
      </c>
      <c r="C483" s="3">
        <f>C471+7</f>
        <v>46209</v>
      </c>
      <c r="D483" s="1"/>
      <c r="E483" s="1"/>
      <c r="F483" s="1"/>
      <c r="G483" s="1"/>
    </row>
    <row r="484" spans="1:7" x14ac:dyDescent="0.2">
      <c r="A484" s="2"/>
      <c r="B484" s="2" t="s">
        <v>10</v>
      </c>
      <c r="C484" s="3">
        <f>$C$2</f>
        <v>45656</v>
      </c>
      <c r="D484" s="1">
        <f>C483-C484</f>
        <v>553</v>
      </c>
      <c r="E484" s="1">
        <f>IF(D484&lt;-3,100,IF(D484&lt;0,1,IF(D484&gt;363,100,(1+D484)/7)))</f>
        <v>100</v>
      </c>
      <c r="F484" s="1">
        <f>IF(E484="","",ROUNDUP(E484,0))</f>
        <v>100</v>
      </c>
      <c r="G484" s="1" t="str">
        <f>IF(F484=100,"",CONCATENATE("KW ",F484))</f>
        <v/>
      </c>
    </row>
    <row r="495" spans="1:7" x14ac:dyDescent="0.2">
      <c r="A495" s="1" t="s">
        <v>4</v>
      </c>
      <c r="B495" s="2" t="s">
        <v>9</v>
      </c>
      <c r="C495" s="3">
        <f>C483+7</f>
        <v>46216</v>
      </c>
      <c r="D495" s="1"/>
      <c r="E495" s="1"/>
      <c r="F495" s="1"/>
      <c r="G495" s="1"/>
    </row>
    <row r="496" spans="1:7" x14ac:dyDescent="0.2">
      <c r="A496" s="2"/>
      <c r="B496" s="2" t="s">
        <v>10</v>
      </c>
      <c r="C496" s="3">
        <f>$C$2</f>
        <v>45656</v>
      </c>
      <c r="D496" s="1">
        <f>C495-C496</f>
        <v>560</v>
      </c>
      <c r="E496" s="1">
        <f>IF(D496&lt;-3,100,IF(D496&lt;0,1,IF(D496&gt;363,100,(1+D496)/7)))</f>
        <v>100</v>
      </c>
      <c r="F496" s="1">
        <f>IF(E496="","",ROUNDUP(E496,0))</f>
        <v>100</v>
      </c>
      <c r="G496" s="1" t="str">
        <f>IF(F496=100,"",CONCATENATE("KW ",F496))</f>
        <v/>
      </c>
    </row>
    <row r="507" spans="1:7" x14ac:dyDescent="0.2">
      <c r="A507" s="1" t="s">
        <v>4</v>
      </c>
      <c r="B507" s="2" t="s">
        <v>9</v>
      </c>
      <c r="C507" s="3">
        <f>C495+7</f>
        <v>46223</v>
      </c>
      <c r="D507" s="1"/>
      <c r="E507" s="1"/>
      <c r="F507" s="1"/>
      <c r="G507" s="1"/>
    </row>
    <row r="508" spans="1:7" x14ac:dyDescent="0.2">
      <c r="A508" s="2"/>
      <c r="B508" s="2" t="s">
        <v>10</v>
      </c>
      <c r="C508" s="3">
        <f>$C$2</f>
        <v>45656</v>
      </c>
      <c r="D508" s="1">
        <f>C507-C508</f>
        <v>567</v>
      </c>
      <c r="E508" s="1">
        <f>IF(D508&lt;-3,100,IF(D508&lt;0,1,IF(D508&gt;363,100,(1+D508)/7)))</f>
        <v>100</v>
      </c>
      <c r="F508" s="1">
        <f>IF(E508="","",ROUNDUP(E508,0))</f>
        <v>100</v>
      </c>
      <c r="G508" s="1" t="str">
        <f>IF(F508=100,"",CONCATENATE("KW ",F508))</f>
        <v/>
      </c>
    </row>
    <row r="519" spans="1:7" x14ac:dyDescent="0.2">
      <c r="A519" s="1" t="s">
        <v>4</v>
      </c>
      <c r="B519" s="2" t="s">
        <v>9</v>
      </c>
      <c r="C519" s="3">
        <f>C507+7</f>
        <v>46230</v>
      </c>
      <c r="D519" s="1"/>
      <c r="E519" s="1"/>
      <c r="F519" s="1"/>
      <c r="G519" s="1"/>
    </row>
    <row r="520" spans="1:7" x14ac:dyDescent="0.2">
      <c r="A520" s="2"/>
      <c r="B520" s="2" t="s">
        <v>10</v>
      </c>
      <c r="C520" s="3">
        <f>$C$2</f>
        <v>45656</v>
      </c>
      <c r="D520" s="1">
        <f>C519-C520</f>
        <v>574</v>
      </c>
      <c r="E520" s="1">
        <f>IF(D520&lt;-3,100,IF(D520&lt;0,1,IF(D520&gt;363,100,(1+D520)/7)))</f>
        <v>100</v>
      </c>
      <c r="F520" s="1">
        <f>IF(E520="","",ROUNDUP(E520,0))</f>
        <v>100</v>
      </c>
      <c r="G520" s="1" t="str">
        <f>IF(F520=100,"",CONCATENATE("KW ",F520))</f>
        <v/>
      </c>
    </row>
    <row r="531" spans="1:7" x14ac:dyDescent="0.2">
      <c r="A531" s="1" t="s">
        <v>4</v>
      </c>
      <c r="B531" s="2" t="s">
        <v>9</v>
      </c>
      <c r="C531" s="3">
        <f>C519+7</f>
        <v>46237</v>
      </c>
      <c r="D531" s="1"/>
      <c r="E531" s="1"/>
      <c r="F531" s="1"/>
      <c r="G531" s="1"/>
    </row>
    <row r="532" spans="1:7" x14ac:dyDescent="0.2">
      <c r="A532" s="2"/>
      <c r="B532" s="2" t="s">
        <v>10</v>
      </c>
      <c r="C532" s="3">
        <f>$C$2</f>
        <v>45656</v>
      </c>
      <c r="D532" s="1">
        <f>C531-C532</f>
        <v>581</v>
      </c>
      <c r="E532" s="1">
        <f>IF(D532&lt;-3,100,IF(D532&lt;0,1,IF(D532&gt;363,100,(1+D532)/7)))</f>
        <v>100</v>
      </c>
      <c r="F532" s="1">
        <f>IF(E532="","",ROUNDUP(E532,0))</f>
        <v>100</v>
      </c>
      <c r="G532" s="1" t="str">
        <f>IF(F532=100,"",CONCATENATE("KW ",F532))</f>
        <v/>
      </c>
    </row>
    <row r="543" spans="1:7" x14ac:dyDescent="0.2">
      <c r="A543" s="1" t="s">
        <v>4</v>
      </c>
      <c r="B543" s="2" t="s">
        <v>9</v>
      </c>
      <c r="C543" s="3">
        <f>C531+7</f>
        <v>46244</v>
      </c>
      <c r="D543" s="1"/>
      <c r="E543" s="1"/>
      <c r="F543" s="1"/>
      <c r="G543" s="1"/>
    </row>
    <row r="544" spans="1:7" x14ac:dyDescent="0.2">
      <c r="A544" s="2"/>
      <c r="B544" s="2" t="s">
        <v>10</v>
      </c>
      <c r="C544" s="3">
        <f>$C$2</f>
        <v>45656</v>
      </c>
      <c r="D544" s="1">
        <f>C543-C544</f>
        <v>588</v>
      </c>
      <c r="E544" s="1">
        <f>IF(D544&lt;-3,100,IF(D544&lt;0,1,IF(D544&gt;363,100,(1+D544)/7)))</f>
        <v>100</v>
      </c>
      <c r="F544" s="1">
        <f>IF(E544="","",ROUNDUP(E544,0))</f>
        <v>100</v>
      </c>
      <c r="G544" s="1" t="str">
        <f>IF(F544=100,"",CONCATENATE("KW ",F544))</f>
        <v/>
      </c>
    </row>
    <row r="555" spans="1:7" x14ac:dyDescent="0.2">
      <c r="A555" s="1" t="s">
        <v>4</v>
      </c>
      <c r="B555" s="2" t="s">
        <v>9</v>
      </c>
      <c r="C555" s="3">
        <f>C543+7</f>
        <v>46251</v>
      </c>
      <c r="D555" s="1"/>
      <c r="E555" s="1"/>
      <c r="F555" s="1"/>
      <c r="G555" s="1"/>
    </row>
    <row r="556" spans="1:7" x14ac:dyDescent="0.2">
      <c r="A556" s="2"/>
      <c r="B556" s="2" t="s">
        <v>10</v>
      </c>
      <c r="C556" s="3">
        <f>$C$2</f>
        <v>45656</v>
      </c>
      <c r="D556" s="1">
        <f>C555-C556</f>
        <v>595</v>
      </c>
      <c r="E556" s="1">
        <f>IF(D556&lt;-3,100,IF(D556&lt;0,1,IF(D556&gt;363,100,(1+D556)/7)))</f>
        <v>100</v>
      </c>
      <c r="F556" s="1">
        <f>IF(E556="","",ROUNDUP(E556,0))</f>
        <v>100</v>
      </c>
      <c r="G556" s="1" t="str">
        <f>IF(F556=100,"",CONCATENATE("KW ",F556))</f>
        <v/>
      </c>
    </row>
    <row r="567" spans="1:7" x14ac:dyDescent="0.2">
      <c r="A567" s="1" t="s">
        <v>4</v>
      </c>
      <c r="B567" s="2" t="s">
        <v>9</v>
      </c>
      <c r="C567" s="3">
        <f>C555+7</f>
        <v>46258</v>
      </c>
      <c r="D567" s="1"/>
      <c r="E567" s="1"/>
      <c r="F567" s="1"/>
      <c r="G567" s="1"/>
    </row>
    <row r="568" spans="1:7" x14ac:dyDescent="0.2">
      <c r="A568" s="2"/>
      <c r="B568" s="2" t="s">
        <v>10</v>
      </c>
      <c r="C568" s="3">
        <f>$C$2</f>
        <v>45656</v>
      </c>
      <c r="D568" s="1">
        <f>C567-C568</f>
        <v>602</v>
      </c>
      <c r="E568" s="1">
        <f>IF(D568&lt;-3,100,IF(D568&lt;0,1,IF(D568&gt;363,100,(1+D568)/7)))</f>
        <v>100</v>
      </c>
      <c r="F568" s="1">
        <f>IF(E568="","",ROUNDUP(E568,0))</f>
        <v>100</v>
      </c>
      <c r="G568" s="1" t="str">
        <f>IF(F568=100,"",CONCATENATE("KW ",F568))</f>
        <v/>
      </c>
    </row>
    <row r="579" spans="1:7" x14ac:dyDescent="0.2">
      <c r="A579" s="1" t="s">
        <v>4</v>
      </c>
      <c r="B579" s="2" t="s">
        <v>9</v>
      </c>
      <c r="C579" s="3">
        <f>C567+7</f>
        <v>46265</v>
      </c>
      <c r="D579" s="1"/>
      <c r="E579" s="1"/>
      <c r="F579" s="1"/>
      <c r="G579" s="1"/>
    </row>
    <row r="580" spans="1:7" x14ac:dyDescent="0.2">
      <c r="A580" s="2"/>
      <c r="B580" s="2" t="s">
        <v>10</v>
      </c>
      <c r="C580" s="3">
        <f>$C$2</f>
        <v>45656</v>
      </c>
      <c r="D580" s="1">
        <f>C579-C580</f>
        <v>609</v>
      </c>
      <c r="E580" s="1">
        <f>IF(D580&lt;-3,100,IF(D580&lt;0,1,IF(D580&gt;363,100,(1+D580)/7)))</f>
        <v>100</v>
      </c>
      <c r="F580" s="1">
        <f>IF(E580="","",ROUNDUP(E580,0))</f>
        <v>100</v>
      </c>
      <c r="G580" s="1" t="str">
        <f>IF(F580=100,"",CONCATENATE("KW ",F580))</f>
        <v/>
      </c>
    </row>
    <row r="591" spans="1:7" x14ac:dyDescent="0.2">
      <c r="A591" s="1" t="s">
        <v>4</v>
      </c>
      <c r="B591" s="2" t="s">
        <v>9</v>
      </c>
      <c r="C591" s="3">
        <f>C579+7</f>
        <v>46272</v>
      </c>
      <c r="D591" s="1"/>
      <c r="E591" s="1"/>
      <c r="F591" s="1"/>
      <c r="G591" s="1"/>
    </row>
    <row r="592" spans="1:7" x14ac:dyDescent="0.2">
      <c r="A592" s="2"/>
      <c r="B592" s="2" t="s">
        <v>10</v>
      </c>
      <c r="C592" s="3">
        <f>$C$2</f>
        <v>45656</v>
      </c>
      <c r="D592" s="1">
        <f>C591-C592</f>
        <v>616</v>
      </c>
      <c r="E592" s="1">
        <f>IF(D592&lt;-3,100,IF(D592&lt;0,1,IF(D592&gt;363,100,(1+D592)/7)))</f>
        <v>100</v>
      </c>
      <c r="F592" s="1">
        <f>IF(E592="","",ROUNDUP(E592,0))</f>
        <v>100</v>
      </c>
      <c r="G592" s="1" t="str">
        <f>IF(F592=100,"",CONCATENATE("KW ",F592))</f>
        <v/>
      </c>
    </row>
    <row r="603" spans="1:7" x14ac:dyDescent="0.2">
      <c r="A603" s="1" t="s">
        <v>4</v>
      </c>
      <c r="B603" s="2" t="s">
        <v>9</v>
      </c>
      <c r="C603" s="3">
        <f>C591+7</f>
        <v>46279</v>
      </c>
      <c r="D603" s="1"/>
      <c r="E603" s="1"/>
      <c r="F603" s="1"/>
      <c r="G603" s="1"/>
    </row>
    <row r="604" spans="1:7" x14ac:dyDescent="0.2">
      <c r="A604" s="2"/>
      <c r="B604" s="2" t="s">
        <v>10</v>
      </c>
      <c r="C604" s="3">
        <f>$C$2</f>
        <v>45656</v>
      </c>
      <c r="D604" s="1">
        <f>C603-C604</f>
        <v>623</v>
      </c>
      <c r="E604" s="1">
        <f>IF(D604&lt;-3,100,IF(D604&lt;0,1,IF(D604&gt;363,100,(1+D604)/7)))</f>
        <v>100</v>
      </c>
      <c r="F604" s="1">
        <f>IF(E604="","",ROUNDUP(E604,0))</f>
        <v>100</v>
      </c>
      <c r="G604" s="1" t="str">
        <f>IF(F604=100,"",CONCATENATE("KW ",F604))</f>
        <v/>
      </c>
    </row>
    <row r="615" spans="1:7" x14ac:dyDescent="0.2">
      <c r="A615" s="1" t="s">
        <v>4</v>
      </c>
      <c r="B615" s="2" t="s">
        <v>9</v>
      </c>
      <c r="C615" s="3">
        <f>C603+7</f>
        <v>46286</v>
      </c>
      <c r="D615" s="1"/>
      <c r="E615" s="1"/>
      <c r="F615" s="1"/>
      <c r="G615" s="1"/>
    </row>
    <row r="616" spans="1:7" x14ac:dyDescent="0.2">
      <c r="A616" s="2"/>
      <c r="B616" s="2" t="s">
        <v>10</v>
      </c>
      <c r="C616" s="3">
        <f>$C$2</f>
        <v>45656</v>
      </c>
      <c r="D616" s="1">
        <f>C615-C616</f>
        <v>630</v>
      </c>
      <c r="E616" s="1">
        <f>IF(D616&lt;-3,100,IF(D616&lt;0,1,IF(D616&gt;363,100,(1+D616)/7)))</f>
        <v>100</v>
      </c>
      <c r="F616" s="1">
        <f>IF(E616="","",ROUNDUP(E616,0))</f>
        <v>100</v>
      </c>
      <c r="G616" s="1" t="str">
        <f>IF(F616=100,"",CONCATENATE("KW ",F616))</f>
        <v/>
      </c>
    </row>
  </sheetData>
  <sheetProtection algorithmName="SHA-512" hashValue="nJnhiL1DR7XEiwPrmY1CCutv+cXJ664PbtJR2ucoztI7VBFleKHKMB/lau/LtouyT00Q7tjYvhBM1FzzAs+kwQ==" saltValue="Sy+R7tQTc7AQVLuQmCvjuw==" spinCount="100000" sheet="1"/>
  <customSheetViews>
    <customSheetView guid="{7DF1639C-F05D-4519-A39E-5DC90299697B}" scale="90" showGridLines="0" showRowCol="0" state="hidden" showRuler="0" topLeftCell="A65536">
      <selection activeCell="A3" sqref="A1:IV65536"/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>
        <oddHeader>&amp;L&amp;F&amp;C&amp;A&amp;R&amp;D</oddHeader>
        <oddFooter>&amp;LEine Datei aus der Excel-Sammlung XZ210 Zusätzliche Varianten zum Stunden erfassen&amp;RCopyright Auvista Verlag GmbH München</oddFooter>
      </headerFooter>
    </customSheetView>
    <customSheetView guid="{A02870E2-A4E1-4CF4-89B7-9811E6061B30}" scale="90" showGridLines="0" showRowCol="0" state="hidden" topLeftCell="A65536">
      <selection activeCell="A3" sqref="A1:IV65536"/>
      <pageMargins left="0.78740157499999996" right="0.78740157499999996" top="0.984251969" bottom="0.984251969" header="0.4921259845" footer="0.4921259845"/>
      <pageSetup paperSize="9" orientation="portrait" horizontalDpi="300" verticalDpi="300" r:id="rId2"/>
      <headerFooter alignWithMargins="0">
        <oddHeader>&amp;L&amp;F&amp;C&amp;A&amp;R&amp;D</oddHeader>
        <oddFooter>&amp;LEine Datei aus der Excel-Sammlung XZ210 Zusätzliche Varianten zum Stunden erfassen&amp;RCopyright Auvista Verlag GmbH München</oddFooter>
      </headerFooter>
    </customSheetView>
  </customSheetView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3"/>
  <headerFooter alignWithMargins="0">
    <oddHeader>&amp;C&amp;A&amp;R&amp;D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AD0BC-A7E9-40C0-B41D-1FCD71FB01CA}">
  <dimension ref="A1:D28"/>
  <sheetViews>
    <sheetView showGridLines="0" showRowColHeaders="0" zoomScale="110" workbookViewId="0"/>
  </sheetViews>
  <sheetFormatPr baseColWidth="10" defaultRowHeight="12.75" x14ac:dyDescent="0.2"/>
  <cols>
    <col min="1" max="1" width="12" style="63"/>
    <col min="2" max="2" width="24.83203125" style="63" customWidth="1"/>
    <col min="3" max="3" width="35.83203125" style="63" customWidth="1"/>
    <col min="4" max="4" width="20.83203125" style="63" customWidth="1"/>
    <col min="5" max="16384" width="12" style="63"/>
  </cols>
  <sheetData>
    <row r="1" spans="1:4" x14ac:dyDescent="0.2">
      <c r="A1" s="103" t="s">
        <v>246</v>
      </c>
      <c r="B1" s="232" t="s">
        <v>218</v>
      </c>
    </row>
    <row r="2" spans="1:4" ht="6" customHeight="1" x14ac:dyDescent="0.2">
      <c r="B2" s="64"/>
      <c r="C2" s="233"/>
      <c r="D2" s="234"/>
    </row>
    <row r="3" spans="1:4" ht="15.75" x14ac:dyDescent="0.25">
      <c r="B3" s="235"/>
      <c r="C3" s="70" t="s">
        <v>230</v>
      </c>
      <c r="D3" s="236"/>
    </row>
    <row r="4" spans="1:4" ht="39" x14ac:dyDescent="0.2">
      <c r="B4" s="237"/>
      <c r="C4" s="117" t="s">
        <v>260</v>
      </c>
      <c r="D4" s="236"/>
    </row>
    <row r="5" spans="1:4" ht="6" customHeight="1" x14ac:dyDescent="0.2">
      <c r="B5" s="235"/>
      <c r="C5" s="224"/>
      <c r="D5" s="238"/>
    </row>
    <row r="6" spans="1:4" hidden="1" x14ac:dyDescent="0.2">
      <c r="B6" s="235"/>
      <c r="C6" s="224"/>
      <c r="D6" s="238"/>
    </row>
    <row r="7" spans="1:4" hidden="1" x14ac:dyDescent="0.2">
      <c r="B7" s="235"/>
      <c r="C7" s="224"/>
      <c r="D7" s="238"/>
    </row>
    <row r="8" spans="1:4" hidden="1" x14ac:dyDescent="0.2">
      <c r="B8" s="235"/>
      <c r="C8" s="224"/>
      <c r="D8" s="238"/>
    </row>
    <row r="9" spans="1:4" x14ac:dyDescent="0.2">
      <c r="B9" s="239" t="s">
        <v>5</v>
      </c>
      <c r="C9" s="225" t="s">
        <v>249</v>
      </c>
      <c r="D9" s="238"/>
    </row>
    <row r="10" spans="1:4" x14ac:dyDescent="0.2">
      <c r="B10" s="235"/>
      <c r="C10" s="225" t="s">
        <v>14</v>
      </c>
      <c r="D10" s="238"/>
    </row>
    <row r="11" spans="1:4" x14ac:dyDescent="0.2">
      <c r="B11" s="235"/>
      <c r="C11" s="225" t="s">
        <v>15</v>
      </c>
      <c r="D11" s="238"/>
    </row>
    <row r="12" spans="1:4" x14ac:dyDescent="0.2">
      <c r="B12" s="235"/>
      <c r="C12" s="254" t="s">
        <v>272</v>
      </c>
      <c r="D12" s="238"/>
    </row>
    <row r="13" spans="1:4" hidden="1" x14ac:dyDescent="0.2">
      <c r="B13" s="235"/>
      <c r="C13" s="224"/>
      <c r="D13" s="238"/>
    </row>
    <row r="14" spans="1:4" hidden="1" x14ac:dyDescent="0.2">
      <c r="B14" s="239"/>
      <c r="C14" s="225"/>
      <c r="D14" s="238"/>
    </row>
    <row r="15" spans="1:4" hidden="1" x14ac:dyDescent="0.2">
      <c r="B15" s="235"/>
      <c r="C15" s="225"/>
      <c r="D15" s="238"/>
    </row>
    <row r="16" spans="1:4" hidden="1" x14ac:dyDescent="0.2">
      <c r="B16" s="235"/>
      <c r="C16" s="240"/>
      <c r="D16" s="238"/>
    </row>
    <row r="17" spans="2:4" x14ac:dyDescent="0.2">
      <c r="B17" s="241"/>
      <c r="C17" s="225"/>
      <c r="D17" s="238"/>
    </row>
    <row r="18" spans="2:4" x14ac:dyDescent="0.2">
      <c r="B18" s="242" t="s">
        <v>86</v>
      </c>
      <c r="C18" s="225"/>
      <c r="D18" s="238"/>
    </row>
    <row r="19" spans="2:4" x14ac:dyDescent="0.2">
      <c r="B19" s="239" t="s">
        <v>6</v>
      </c>
      <c r="C19" s="243" t="s">
        <v>7</v>
      </c>
      <c r="D19" s="238"/>
    </row>
    <row r="20" spans="2:4" x14ac:dyDescent="0.2">
      <c r="B20" s="235"/>
      <c r="C20" s="243" t="s">
        <v>8</v>
      </c>
      <c r="D20" s="238"/>
    </row>
    <row r="21" spans="2:4" x14ac:dyDescent="0.2">
      <c r="B21" s="235"/>
      <c r="C21" s="225" t="s">
        <v>250</v>
      </c>
      <c r="D21" s="238"/>
    </row>
    <row r="22" spans="2:4" x14ac:dyDescent="0.2">
      <c r="B22" s="235"/>
      <c r="C22" s="225" t="s">
        <v>16</v>
      </c>
      <c r="D22" s="238"/>
    </row>
    <row r="23" spans="2:4" x14ac:dyDescent="0.2">
      <c r="B23" s="244">
        <f>C23</f>
        <v>45656</v>
      </c>
      <c r="C23" s="269">
        <v>45656</v>
      </c>
      <c r="D23" s="238"/>
    </row>
    <row r="24" spans="2:4" x14ac:dyDescent="0.2">
      <c r="B24" s="235"/>
      <c r="C24" s="225" t="s">
        <v>17</v>
      </c>
      <c r="D24" s="238"/>
    </row>
    <row r="25" spans="2:4" x14ac:dyDescent="0.2">
      <c r="B25" s="235"/>
      <c r="C25" s="225" t="s">
        <v>18</v>
      </c>
      <c r="D25" s="238"/>
    </row>
    <row r="26" spans="2:4" x14ac:dyDescent="0.2">
      <c r="B26" s="235"/>
      <c r="C26" s="224"/>
      <c r="D26" s="238"/>
    </row>
    <row r="27" spans="2:4" x14ac:dyDescent="0.2">
      <c r="B27" s="245"/>
      <c r="C27" s="246"/>
      <c r="D27" s="247"/>
    </row>
    <row r="28" spans="2:4" x14ac:dyDescent="0.2">
      <c r="B28" s="248"/>
      <c r="C28" s="249"/>
      <c r="D28" s="250"/>
    </row>
  </sheetData>
  <sheetProtection algorithmName="SHA-512" hashValue="vo2eoLRDlvbTRjV29B7hXl0OviuWkNJ0xOxcVE7EbB7l29ZVAn2okn0KSFq57K8/8RfNv5X0lmf1YkkSvGezaQ==" saltValue="Ey0rSPm8hgrjPqYEau/uyQ==" spinCount="100000" sheet="1"/>
  <customSheetViews>
    <customSheetView guid="{7DF1639C-F05D-4519-A39E-5DC90299697B}" scale="110" showGridLines="0" showRowCol="0" hiddenRows="1" showRuler="0">
      <selection activeCell="B11" sqref="B11"/>
      <pageMargins left="0.74803149606299213" right="0.39370078740157483" top="0.59055118110236227" bottom="0.78740157480314965" header="0.39370078740157483" footer="0.51181102362204722"/>
      <printOptions horizontalCentered="1"/>
      <pageSetup paperSize="9" orientation="landscape" blackAndWhite="1" horizontalDpi="300" verticalDpi="300" r:id="rId1"/>
      <headerFooter alignWithMargins="0">
        <oddHeader xml:space="preserve">&amp;L&amp;F&amp;C&amp;A&amp;R&amp;D </oddHeader>
        <oddFooter>&amp;LAus XZ210 "Professionelle Zeiterfassung mit Honorarberechnung"&amp;R© 2011 Auvista Verlag München</oddFooter>
      </headerFooter>
    </customSheetView>
    <customSheetView guid="{A02870E2-A4E1-4CF4-89B7-9811E6061B30}" scale="110" showGridLines="0" showRowCol="0" hiddenRows="1">
      <selection activeCell="B11" sqref="B11"/>
      <pageMargins left="0.74803149606299213" right="0.39370078740157483" top="0.59055118110236227" bottom="0.78740157480314965" header="0.39370078740157483" footer="0.51181102362204722"/>
      <printOptions horizontalCentered="1"/>
      <pageSetup paperSize="9" orientation="landscape" blackAndWhite="1" horizontalDpi="300" verticalDpi="300" r:id="rId2"/>
      <headerFooter alignWithMargins="0">
        <oddHeader xml:space="preserve">&amp;L&amp;F&amp;C&amp;A&amp;R&amp;D </oddHeader>
        <oddFooter>&amp;LAus XZ210 "Professionelle Zeiterfassung mit Honorarberechnung"&amp;R© 2011 Auvista Verlag München</oddFooter>
      </headerFooter>
    </customSheetView>
  </customSheetViews>
  <phoneticPr fontId="0" type="noConversion"/>
  <hyperlinks>
    <hyperlink ref="B1" location="Zentrale!A23" display="Zentrale" xr:uid="{FA6C7B6C-12F4-4DF7-B4D0-BFE191AEF961}"/>
  </hyperlinks>
  <printOptions horizontalCentered="1"/>
  <pageMargins left="0.74803149606299213" right="0.39370078740157483" top="0.98425196850393704" bottom="0.98425196850393704" header="0.39370078740157483" footer="0.51181102362204722"/>
  <pageSetup paperSize="9" scale="120" orientation="portrait" blackAndWhite="1" horizontalDpi="300" verticalDpi="300" r:id="rId3"/>
  <headerFooter alignWithMargins="0">
    <oddFooter>&amp;C&amp;"Calibri,Standard"© Auvista Verlag München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52E1-FFA9-4672-BCC8-25E0B3D3F9DB}">
  <dimension ref="A1:S75"/>
  <sheetViews>
    <sheetView showRowColHeaders="0" zoomScale="108" zoomScaleNormal="108" workbookViewId="0">
      <selection activeCell="D7" sqref="D7"/>
    </sheetView>
  </sheetViews>
  <sheetFormatPr baseColWidth="10" defaultRowHeight="11.25" x14ac:dyDescent="0.2"/>
  <cols>
    <col min="1" max="1" width="2.83203125" style="149" customWidth="1"/>
    <col min="2" max="2" width="10.83203125" style="222" bestFit="1" customWidth="1"/>
    <col min="3" max="3" width="5.1640625" style="149" bestFit="1" customWidth="1"/>
    <col min="4" max="4" width="12.83203125" style="149" customWidth="1"/>
    <col min="5" max="5" width="7.83203125" style="149" customWidth="1"/>
    <col min="6" max="6" width="8.33203125" style="149" bestFit="1" customWidth="1"/>
    <col min="7" max="7" width="20.83203125" style="149" customWidth="1"/>
    <col min="8" max="8" width="1.83203125" style="149" customWidth="1"/>
    <col min="9" max="9" width="6.83203125" style="149" customWidth="1"/>
    <col min="10" max="10" width="6.83203125" style="223" customWidth="1"/>
    <col min="11" max="12" width="6.83203125" style="149" customWidth="1"/>
    <col min="13" max="13" width="1.83203125" style="149" customWidth="1"/>
    <col min="14" max="14" width="11.5" style="149" bestFit="1" customWidth="1"/>
    <col min="15" max="15" width="7.83203125" style="149" customWidth="1"/>
    <col min="16" max="16" width="12.1640625" style="149" bestFit="1" customWidth="1"/>
    <col min="17" max="17" width="6.83203125" style="149" customWidth="1"/>
    <col min="18" max="18" width="12.83203125" style="149" customWidth="1"/>
    <col min="19" max="19" width="6.83203125" style="149" customWidth="1"/>
    <col min="20" max="16384" width="12" style="149"/>
  </cols>
  <sheetData>
    <row r="1" spans="1:19" ht="15.75" x14ac:dyDescent="0.25">
      <c r="A1" s="145" t="s">
        <v>239</v>
      </c>
      <c r="B1" s="232" t="s">
        <v>218</v>
      </c>
      <c r="C1" s="270" t="s">
        <v>277</v>
      </c>
      <c r="D1" s="146"/>
      <c r="E1" s="146"/>
      <c r="F1" s="146"/>
      <c r="G1" s="147"/>
      <c r="H1" s="96"/>
      <c r="I1" s="96"/>
      <c r="J1" s="148"/>
      <c r="K1" s="96"/>
      <c r="L1" s="96"/>
      <c r="M1" s="96"/>
      <c r="N1" s="96"/>
      <c r="O1" s="96"/>
      <c r="P1" s="96"/>
      <c r="Q1" s="96"/>
      <c r="R1" s="96"/>
      <c r="S1" s="96"/>
    </row>
    <row r="2" spans="1:19" ht="26.25" x14ac:dyDescent="0.4">
      <c r="A2" s="271"/>
      <c r="B2" s="272"/>
      <c r="C2" s="273"/>
      <c r="D2" s="273"/>
      <c r="E2" s="188"/>
      <c r="F2" s="274" t="s">
        <v>43</v>
      </c>
      <c r="G2" s="273"/>
      <c r="H2" s="188"/>
      <c r="I2" s="188"/>
      <c r="J2" s="275"/>
      <c r="K2" s="188"/>
      <c r="L2" s="188"/>
      <c r="M2" s="188"/>
      <c r="N2" s="276"/>
      <c r="O2" s="188"/>
      <c r="P2" s="277" t="str">
        <f>IF(A!$C$12="","",A!$C$12)</f>
        <v>Hans Mustermann</v>
      </c>
      <c r="Q2" s="188"/>
      <c r="R2" s="188"/>
      <c r="S2" s="278"/>
    </row>
    <row r="3" spans="1:19" x14ac:dyDescent="0.2">
      <c r="A3" s="279"/>
      <c r="B3" s="153"/>
      <c r="C3" s="146"/>
      <c r="D3" s="146"/>
      <c r="E3" s="96"/>
      <c r="F3" s="96"/>
      <c r="G3" s="146"/>
      <c r="H3" s="96"/>
      <c r="I3" s="96"/>
      <c r="J3" s="280"/>
      <c r="K3" s="96"/>
      <c r="L3" s="96"/>
      <c r="M3" s="96"/>
      <c r="N3" s="96"/>
      <c r="O3" s="154" t="s">
        <v>85</v>
      </c>
      <c r="P3" s="155"/>
      <c r="Q3" s="96" t="s">
        <v>11</v>
      </c>
      <c r="R3" s="96"/>
      <c r="S3" s="281"/>
    </row>
    <row r="4" spans="1:19" x14ac:dyDescent="0.2">
      <c r="A4" s="279"/>
      <c r="B4" s="156" t="str">
        <f>IF(B7="","In Zelle B7","1. Woche")</f>
        <v>1. Woche</v>
      </c>
      <c r="C4" s="96"/>
      <c r="D4" s="96"/>
      <c r="E4" s="96"/>
      <c r="F4" s="96"/>
      <c r="G4" s="147"/>
      <c r="H4" s="96"/>
      <c r="I4" s="157"/>
      <c r="J4" s="280"/>
      <c r="K4" s="96"/>
      <c r="L4" s="96"/>
      <c r="M4" s="96"/>
      <c r="N4" s="96"/>
      <c r="O4" s="154" t="s">
        <v>12</v>
      </c>
      <c r="P4" s="155"/>
      <c r="Q4" s="96" t="s">
        <v>11</v>
      </c>
      <c r="R4" s="96"/>
      <c r="S4" s="281"/>
    </row>
    <row r="5" spans="1:19" x14ac:dyDescent="0.2">
      <c r="A5" s="279"/>
      <c r="B5" s="158" t="str">
        <f>IF(B7="","Anfangsdatum",Kalenderwochenberechnung!G2)</f>
        <v>KW 40</v>
      </c>
      <c r="C5" s="96"/>
      <c r="D5" s="154" t="s">
        <v>3</v>
      </c>
      <c r="E5" s="159" t="str">
        <f>IF(COUNTA(D7:D13)=0,"","Pausen")</f>
        <v/>
      </c>
      <c r="F5" s="154" t="str">
        <f>IF(COUNTA(D7:D13)=0,"","Tages-")</f>
        <v/>
      </c>
      <c r="G5" s="96"/>
      <c r="H5" s="96"/>
      <c r="I5" s="280"/>
      <c r="J5" s="96"/>
      <c r="K5" s="96"/>
      <c r="L5" s="282" t="str">
        <f>IF(COUNTA(I$6:L$6)=0,"Bei Bedarf Zuschläge in Zeile 6 in % eintragen:","Stunden mit unterschiedl. Zuschlägen")</f>
        <v>Bei Bedarf Zuschläge in Zeile 6 in % eintragen:</v>
      </c>
      <c r="M5" s="96"/>
      <c r="N5" s="96"/>
      <c r="O5" s="161" t="s">
        <v>1</v>
      </c>
      <c r="P5" s="162"/>
      <c r="Q5" s="163" t="s">
        <v>196</v>
      </c>
      <c r="R5" s="96"/>
      <c r="S5" s="281"/>
    </row>
    <row r="6" spans="1:19" x14ac:dyDescent="0.2">
      <c r="A6" s="279"/>
      <c r="B6" s="156" t="str">
        <f>IF(B7="","eingeben:","")</f>
        <v/>
      </c>
      <c r="C6" s="96"/>
      <c r="D6" s="164" t="s">
        <v>0</v>
      </c>
      <c r="E6" s="165" t="str">
        <f>IF(COUNTA(D7:D13)=0,"","Std/Tag")</f>
        <v/>
      </c>
      <c r="F6" s="166" t="str">
        <f>IF(COUNTA(D7:D13)=0,"","Leistung")</f>
        <v/>
      </c>
      <c r="G6" s="167" t="s">
        <v>2</v>
      </c>
      <c r="H6" s="167"/>
      <c r="I6" s="168"/>
      <c r="J6" s="168"/>
      <c r="K6" s="168"/>
      <c r="L6" s="168"/>
      <c r="M6" s="96"/>
      <c r="N6" s="169"/>
      <c r="O6" s="166" t="str">
        <f>IF(P4="","Std-Satz ohne Sollzeit:","Überstunden-Satz:")</f>
        <v>Std-Satz ohne Sollzeit:</v>
      </c>
      <c r="P6" s="170"/>
      <c r="Q6" s="169" t="str">
        <f>IF(Q$5="","",Q$5)</f>
        <v>EUR</v>
      </c>
      <c r="R6" s="96"/>
      <c r="S6" s="281"/>
    </row>
    <row r="7" spans="1:19" x14ac:dyDescent="0.2">
      <c r="A7" s="283" t="s">
        <v>216</v>
      </c>
      <c r="B7" s="172">
        <v>45929</v>
      </c>
      <c r="C7" s="284">
        <f>IF(B7="","",B7)</f>
        <v>45929</v>
      </c>
      <c r="D7" s="155"/>
      <c r="E7" s="174"/>
      <c r="F7" s="175" t="str">
        <f>IF(D7="","",D7-E7)</f>
        <v/>
      </c>
      <c r="G7" s="176"/>
      <c r="H7" s="96"/>
      <c r="I7" s="177"/>
      <c r="J7" s="176"/>
      <c r="K7" s="176"/>
      <c r="L7" s="176"/>
      <c r="M7" s="96"/>
      <c r="N7" s="154" t="str">
        <f>IF(COUNTA(I7:L13)=0,"","Zuschlag %")</f>
        <v/>
      </c>
      <c r="O7" s="154" t="str">
        <f>IF(COUNTA(I7:L13)=0,"","Stunden")</f>
        <v/>
      </c>
      <c r="P7" s="96"/>
      <c r="Q7" s="96"/>
      <c r="R7" s="96"/>
      <c r="S7" s="281"/>
    </row>
    <row r="8" spans="1:19" x14ac:dyDescent="0.2">
      <c r="A8" s="279"/>
      <c r="B8" s="178">
        <f t="shared" ref="B8:B13" si="0">IF(B7="","",B7+1)</f>
        <v>45930</v>
      </c>
      <c r="C8" s="284">
        <f t="shared" ref="C8:C13" si="1">IF(B8="","",B8)</f>
        <v>45930</v>
      </c>
      <c r="D8" s="155"/>
      <c r="E8" s="174"/>
      <c r="F8" s="175" t="str">
        <f t="shared" ref="F8:F13" si="2">IF(D8="","",D8-E8)</f>
        <v/>
      </c>
      <c r="G8" s="176"/>
      <c r="H8" s="96"/>
      <c r="I8" s="177"/>
      <c r="J8" s="176"/>
      <c r="K8" s="176"/>
      <c r="L8" s="176"/>
      <c r="M8" s="96"/>
      <c r="N8" s="179" t="str">
        <f>IF(COUNTA(I7:I13)=0,"",I6)</f>
        <v/>
      </c>
      <c r="O8" s="96" t="str">
        <f>IF(COUNTA(I7:I13)=0,"",I14)</f>
        <v/>
      </c>
      <c r="P8" s="180" t="str">
        <f>IF(COUNTA(I7:I13)=0,"",P$5*N8*O8)</f>
        <v/>
      </c>
      <c r="Q8" s="96" t="str">
        <f>IF(COUNTA(I7:I13)=0,"",IF(Q$5="","",Q$5))</f>
        <v/>
      </c>
      <c r="R8" s="96"/>
      <c r="S8" s="281"/>
    </row>
    <row r="9" spans="1:19" x14ac:dyDescent="0.2">
      <c r="A9" s="279"/>
      <c r="B9" s="178">
        <f t="shared" si="0"/>
        <v>45931</v>
      </c>
      <c r="C9" s="284">
        <f t="shared" si="1"/>
        <v>45931</v>
      </c>
      <c r="D9" s="155"/>
      <c r="E9" s="174"/>
      <c r="F9" s="175" t="str">
        <f t="shared" si="2"/>
        <v/>
      </c>
      <c r="G9" s="176"/>
      <c r="H9" s="96"/>
      <c r="I9" s="177"/>
      <c r="J9" s="176"/>
      <c r="K9" s="177"/>
      <c r="L9" s="176"/>
      <c r="M9" s="96"/>
      <c r="N9" s="179" t="str">
        <f>IF(COUNTA(J7:J13)=0,"",J6)</f>
        <v/>
      </c>
      <c r="O9" s="96" t="str">
        <f>IF(COUNTA(J7:J13)=0,"",J14)</f>
        <v/>
      </c>
      <c r="P9" s="180" t="str">
        <f>IF(COUNTA(J7:J13)=0,"",P$5*N9*O9)</f>
        <v/>
      </c>
      <c r="Q9" s="96" t="str">
        <f>IF(COUNTA(J7:J13)=0,"",IF(Q$5="","",Q$5))</f>
        <v/>
      </c>
      <c r="R9" s="96"/>
      <c r="S9" s="281"/>
    </row>
    <row r="10" spans="1:19" x14ac:dyDescent="0.2">
      <c r="A10" s="279"/>
      <c r="B10" s="178">
        <f t="shared" si="0"/>
        <v>45932</v>
      </c>
      <c r="C10" s="284">
        <f t="shared" si="1"/>
        <v>45932</v>
      </c>
      <c r="D10" s="155"/>
      <c r="E10" s="174"/>
      <c r="F10" s="175" t="str">
        <f t="shared" si="2"/>
        <v/>
      </c>
      <c r="G10" s="176"/>
      <c r="H10" s="96"/>
      <c r="I10" s="177"/>
      <c r="J10" s="176"/>
      <c r="K10" s="177"/>
      <c r="L10" s="176"/>
      <c r="M10" s="96"/>
      <c r="N10" s="179" t="str">
        <f>IF(COUNTA(K7:K13)=0,"",K6)</f>
        <v/>
      </c>
      <c r="O10" s="96" t="str">
        <f>IF(COUNTA(K7:K13)=0,"",K14)</f>
        <v/>
      </c>
      <c r="P10" s="180" t="str">
        <f>IF(COUNTA(K7:K13)=0,"",P$5*N10*O10)</f>
        <v/>
      </c>
      <c r="Q10" s="96" t="str">
        <f>IF(COUNTA(K7:K13)=0,"",IF(Q$5="","",Q$5))</f>
        <v/>
      </c>
      <c r="R10" s="96"/>
      <c r="S10" s="281"/>
    </row>
    <row r="11" spans="1:19" x14ac:dyDescent="0.2">
      <c r="A11" s="279"/>
      <c r="B11" s="178">
        <f t="shared" si="0"/>
        <v>45933</v>
      </c>
      <c r="C11" s="284">
        <f t="shared" si="1"/>
        <v>45933</v>
      </c>
      <c r="D11" s="155"/>
      <c r="E11" s="174"/>
      <c r="F11" s="175" t="str">
        <f t="shared" si="2"/>
        <v/>
      </c>
      <c r="G11" s="176"/>
      <c r="H11" s="96"/>
      <c r="I11" s="177"/>
      <c r="J11" s="176"/>
      <c r="K11" s="177"/>
      <c r="L11" s="176"/>
      <c r="M11" s="96"/>
      <c r="N11" s="179" t="str">
        <f>IF(COUNTA(L7:L13)=0,"",L6)</f>
        <v/>
      </c>
      <c r="O11" s="96" t="str">
        <f>IF(COUNTA(L7:L13)=0,"",L14)</f>
        <v/>
      </c>
      <c r="P11" s="180" t="str">
        <f>IF(COUNTA(L7:L13)=0,"",P$5*N11*O11)</f>
        <v/>
      </c>
      <c r="Q11" s="96" t="str">
        <f>IF(COUNTA(L7:L13)=0,"",IF(Q$5="","",Q$5))</f>
        <v/>
      </c>
      <c r="R11" s="96"/>
      <c r="S11" s="281"/>
    </row>
    <row r="12" spans="1:19" x14ac:dyDescent="0.2">
      <c r="A12" s="279"/>
      <c r="B12" s="178">
        <f t="shared" si="0"/>
        <v>45934</v>
      </c>
      <c r="C12" s="284">
        <f t="shared" si="1"/>
        <v>45934</v>
      </c>
      <c r="D12" s="155"/>
      <c r="E12" s="174"/>
      <c r="F12" s="175" t="str">
        <f t="shared" si="2"/>
        <v/>
      </c>
      <c r="G12" s="176"/>
      <c r="H12" s="96"/>
      <c r="I12" s="177"/>
      <c r="J12" s="176"/>
      <c r="K12" s="177"/>
      <c r="L12" s="176"/>
      <c r="M12" s="96"/>
      <c r="N12" s="154" t="str">
        <f>IF(P$4="","","Stunden")</f>
        <v/>
      </c>
      <c r="O12" s="96" t="str">
        <f>IF(P$4="","",IF(F14&gt;P4,F14-(F14-P4),F14))</f>
        <v/>
      </c>
      <c r="P12" s="180" t="str">
        <f>IF(P$4="","",P$5*O12)</f>
        <v/>
      </c>
      <c r="Q12" s="96" t="str">
        <f>IF(P$4="","",IF(Q$5="","",Q$5))</f>
        <v/>
      </c>
      <c r="R12" s="96"/>
      <c r="S12" s="281"/>
    </row>
    <row r="13" spans="1:19" x14ac:dyDescent="0.2">
      <c r="A13" s="279"/>
      <c r="B13" s="178">
        <f t="shared" si="0"/>
        <v>45935</v>
      </c>
      <c r="C13" s="284">
        <f t="shared" si="1"/>
        <v>45935</v>
      </c>
      <c r="D13" s="181"/>
      <c r="E13" s="182"/>
      <c r="F13" s="167" t="str">
        <f t="shared" si="2"/>
        <v/>
      </c>
      <c r="G13" s="183"/>
      <c r="H13" s="169"/>
      <c r="I13" s="184"/>
      <c r="J13" s="183"/>
      <c r="K13" s="184"/>
      <c r="L13" s="183"/>
      <c r="M13" s="96"/>
      <c r="N13" s="154" t="str">
        <f>IF(P$4="","Stunden",IF(O13&lt;0,"Unterstunden","Überstunden"))</f>
        <v>Stunden</v>
      </c>
      <c r="O13" s="96">
        <f>IF(OR(P3=0,P3=""),F14-P4,P3+F14-P4)</f>
        <v>0</v>
      </c>
      <c r="P13" s="185" t="str">
        <f>(IF(OR(P$6=0,P$6=""),"",P$6*O13))</f>
        <v/>
      </c>
      <c r="Q13" s="169" t="str">
        <f>(IF(OR(P$6=0,P$6=""),"",IF(Q$5="","",Q$5)))</f>
        <v/>
      </c>
      <c r="R13" s="180" t="str">
        <f>P13</f>
        <v/>
      </c>
      <c r="S13" s="281" t="str">
        <f>Q13</f>
        <v/>
      </c>
    </row>
    <row r="14" spans="1:19" x14ac:dyDescent="0.2">
      <c r="A14" s="279"/>
      <c r="B14" s="153"/>
      <c r="C14" s="96"/>
      <c r="D14" s="175">
        <f>SUM(D7:D13)</f>
        <v>0</v>
      </c>
      <c r="E14" s="186">
        <f>SUM(E7:E13)</f>
        <v>0</v>
      </c>
      <c r="F14" s="187">
        <f>SUM(F7:F13)</f>
        <v>0</v>
      </c>
      <c r="G14" s="96"/>
      <c r="H14" s="96"/>
      <c r="I14" s="96">
        <f>SUM(I7:I13)</f>
        <v>0</v>
      </c>
      <c r="J14" s="96">
        <f>SUM(J7:J13)</f>
        <v>0</v>
      </c>
      <c r="K14" s="96">
        <f>SUM(K7:K13)</f>
        <v>0</v>
      </c>
      <c r="L14" s="96">
        <f>SUM(L7:L13)</f>
        <v>0</v>
      </c>
      <c r="M14" s="96"/>
      <c r="N14" s="96"/>
      <c r="O14" s="96"/>
      <c r="P14" s="180">
        <f>IF($B$7&gt;46144,"gesperrt!",SUM(P8:P13))</f>
        <v>0</v>
      </c>
      <c r="Q14" s="188" t="str">
        <f>IF(Q$5="","",Q$5)</f>
        <v>EUR</v>
      </c>
      <c r="R14" s="180">
        <f>P14</f>
        <v>0</v>
      </c>
      <c r="S14" s="281" t="str">
        <f>Q14</f>
        <v>EUR</v>
      </c>
    </row>
    <row r="15" spans="1:19" x14ac:dyDescent="0.2">
      <c r="A15" s="285"/>
      <c r="B15" s="189"/>
      <c r="C15" s="169"/>
      <c r="D15" s="169"/>
      <c r="E15" s="169"/>
      <c r="F15" s="169"/>
      <c r="G15" s="169"/>
      <c r="H15" s="169"/>
      <c r="I15" s="190"/>
      <c r="J15" s="169"/>
      <c r="K15" s="169"/>
      <c r="L15" s="169"/>
      <c r="M15" s="169"/>
      <c r="N15" s="169"/>
      <c r="O15" s="169"/>
      <c r="P15" s="169"/>
      <c r="Q15" s="169"/>
      <c r="R15" s="191"/>
      <c r="S15" s="286"/>
    </row>
    <row r="16" spans="1:19" ht="21" x14ac:dyDescent="0.35">
      <c r="A16" s="287"/>
      <c r="B16" s="194" t="str">
        <f>IF(B19="","In Zelle B7",Kalenderwochenberechnung!G16)</f>
        <v>KW 41</v>
      </c>
      <c r="C16" s="193"/>
      <c r="D16" s="193"/>
      <c r="E16" s="193"/>
      <c r="F16" s="193"/>
      <c r="G16" s="193"/>
      <c r="H16" s="193"/>
      <c r="I16" s="195"/>
      <c r="J16" s="288"/>
      <c r="K16" s="193"/>
      <c r="L16" s="193"/>
      <c r="M16" s="193"/>
      <c r="N16" s="193"/>
      <c r="O16" s="197" t="str">
        <f>(IF(OR(P$6=0,P$6=""),"Std-Übertrag Vorwoche:",""))</f>
        <v>Std-Übertrag Vorwoche:</v>
      </c>
      <c r="P16" s="198">
        <f>(IF(OR(P$6=0,P$6=""),O13,""))</f>
        <v>0</v>
      </c>
      <c r="Q16" s="193" t="str">
        <f>(IF(OR(P$6=0,P$6=""),"Stunden",""))</f>
        <v>Stunden</v>
      </c>
      <c r="R16" s="193"/>
      <c r="S16" s="289"/>
    </row>
    <row r="17" spans="1:19" x14ac:dyDescent="0.2">
      <c r="A17" s="287"/>
      <c r="B17" s="199" t="str">
        <f>IF(B7="","Anfangsdatum","")</f>
        <v/>
      </c>
      <c r="C17" s="193"/>
      <c r="D17" s="197" t="s">
        <v>3</v>
      </c>
      <c r="E17" s="200" t="str">
        <f>IF(COUNTA(D19:D25)=0,"","Pausen")</f>
        <v/>
      </c>
      <c r="F17" s="197" t="str">
        <f>IF(COUNTA(D19:D25)=0,"","Tages-")</f>
        <v/>
      </c>
      <c r="G17" s="193"/>
      <c r="H17" s="193"/>
      <c r="I17" s="288"/>
      <c r="J17" s="193"/>
      <c r="K17" s="193"/>
      <c r="L17" s="290" t="str">
        <f>IF(COUNTA(I$6:L$6)=0,"","Stunden mit unterschiedl. Zuschlägen")</f>
        <v/>
      </c>
      <c r="M17" s="193"/>
      <c r="N17" s="193"/>
      <c r="O17" s="197" t="s">
        <v>13</v>
      </c>
      <c r="P17" s="155"/>
      <c r="Q17" s="193" t="s">
        <v>11</v>
      </c>
      <c r="R17" s="193"/>
      <c r="S17" s="289"/>
    </row>
    <row r="18" spans="1:19" x14ac:dyDescent="0.2">
      <c r="A18" s="287"/>
      <c r="B18" s="199" t="str">
        <f>IF(B19="","eingeben:","")</f>
        <v/>
      </c>
      <c r="C18" s="193"/>
      <c r="D18" s="202" t="s">
        <v>0</v>
      </c>
      <c r="E18" s="203" t="str">
        <f>IF(COUNTA(D19:D25)=0,"","Std/Tag")</f>
        <v/>
      </c>
      <c r="F18" s="204" t="str">
        <f>IF(COUNTA(D19:D25)=0,"","Leistung")</f>
        <v/>
      </c>
      <c r="G18" s="205" t="s">
        <v>2</v>
      </c>
      <c r="H18" s="205"/>
      <c r="I18" s="206" t="str">
        <f>IF(I$6="","",I$6)</f>
        <v/>
      </c>
      <c r="J18" s="206" t="str">
        <f>IF(J$6="","",J$6)</f>
        <v/>
      </c>
      <c r="K18" s="206" t="str">
        <f>IF(K$6="","",K$6)</f>
        <v/>
      </c>
      <c r="L18" s="206" t="str">
        <f>IF(L$6="","",L$6)</f>
        <v/>
      </c>
      <c r="M18" s="193"/>
      <c r="N18" s="207"/>
      <c r="O18" s="204" t="str">
        <f>IF(P17="","Std-Satz ohne Sollzeit:","Überstunden-Satz:")</f>
        <v>Std-Satz ohne Sollzeit:</v>
      </c>
      <c r="P18" s="170"/>
      <c r="Q18" s="207" t="str">
        <f>IF(Q$5="","",Q$5)</f>
        <v>EUR</v>
      </c>
      <c r="R18" s="193"/>
      <c r="S18" s="289"/>
    </row>
    <row r="19" spans="1:19" x14ac:dyDescent="0.2">
      <c r="A19" s="287"/>
      <c r="B19" s="208">
        <f>IF(B13="","",B13+1)</f>
        <v>45936</v>
      </c>
      <c r="C19" s="291">
        <f>IF(B19="","",B19)</f>
        <v>45936</v>
      </c>
      <c r="D19" s="155"/>
      <c r="E19" s="174"/>
      <c r="F19" s="198" t="str">
        <f>IF(D19="","",D19-E19)</f>
        <v/>
      </c>
      <c r="G19" s="176"/>
      <c r="H19" s="193"/>
      <c r="I19" s="177"/>
      <c r="J19" s="176"/>
      <c r="K19" s="177"/>
      <c r="L19" s="176"/>
      <c r="M19" s="193"/>
      <c r="N19" s="197" t="str">
        <f>IF(COUNTA(I19:L25)=0,"","Zuschlag %")</f>
        <v/>
      </c>
      <c r="O19" s="197" t="str">
        <f>IF(COUNTA(I19:L25)=0,"","Stunden")</f>
        <v/>
      </c>
      <c r="P19" s="193"/>
      <c r="Q19" s="193"/>
      <c r="R19" s="193"/>
      <c r="S19" s="289"/>
    </row>
    <row r="20" spans="1:19" x14ac:dyDescent="0.2">
      <c r="A20" s="287"/>
      <c r="B20" s="208">
        <f t="shared" ref="B20:B25" si="3">IF(B19="","",B19+1)</f>
        <v>45937</v>
      </c>
      <c r="C20" s="291">
        <f t="shared" ref="C20:C25" si="4">IF(B20="","",B20)</f>
        <v>45937</v>
      </c>
      <c r="D20" s="155"/>
      <c r="E20" s="174"/>
      <c r="F20" s="198" t="str">
        <f t="shared" ref="F20:F25" si="5">IF(D20="","",D20-E20)</f>
        <v/>
      </c>
      <c r="G20" s="176"/>
      <c r="H20" s="193"/>
      <c r="I20" s="177"/>
      <c r="J20" s="176"/>
      <c r="K20" s="177"/>
      <c r="L20" s="176"/>
      <c r="M20" s="193"/>
      <c r="N20" s="210" t="str">
        <f>IF(COUNTA(I19:I25)=0,"",I18)</f>
        <v/>
      </c>
      <c r="O20" s="193" t="str">
        <f>IF(COUNTA(I19:I25)=0,"",I26)</f>
        <v/>
      </c>
      <c r="P20" s="211" t="str">
        <f>IF(COUNTA(I19:I25)=0,"",P$5*N20*O20)</f>
        <v/>
      </c>
      <c r="Q20" s="193" t="str">
        <f>IF(COUNTA(I19:I25)=0,"",IF(Q$5="","",Q$5))</f>
        <v/>
      </c>
      <c r="R20" s="193"/>
      <c r="S20" s="289"/>
    </row>
    <row r="21" spans="1:19" x14ac:dyDescent="0.2">
      <c r="A21" s="287"/>
      <c r="B21" s="208">
        <f t="shared" si="3"/>
        <v>45938</v>
      </c>
      <c r="C21" s="291">
        <f t="shared" si="4"/>
        <v>45938</v>
      </c>
      <c r="D21" s="155"/>
      <c r="E21" s="174"/>
      <c r="F21" s="198" t="str">
        <f t="shared" si="5"/>
        <v/>
      </c>
      <c r="G21" s="176"/>
      <c r="H21" s="193"/>
      <c r="I21" s="177"/>
      <c r="J21" s="176"/>
      <c r="K21" s="177"/>
      <c r="L21" s="176"/>
      <c r="M21" s="193"/>
      <c r="N21" s="210" t="str">
        <f>IF(COUNTA(J19:J25)=0,"",J18)</f>
        <v/>
      </c>
      <c r="O21" s="193" t="str">
        <f>IF(COUNTA(J19:J25)=0,"",J26)</f>
        <v/>
      </c>
      <c r="P21" s="211" t="str">
        <f>IF(COUNTA(J19:J25)=0,"",P$5*N21*O21)</f>
        <v/>
      </c>
      <c r="Q21" s="193" t="str">
        <f>IF(COUNTA(J19:J25)=0,"",IF(Q$5="","",Q$5))</f>
        <v/>
      </c>
      <c r="R21" s="193"/>
      <c r="S21" s="289"/>
    </row>
    <row r="22" spans="1:19" x14ac:dyDescent="0.2">
      <c r="A22" s="287"/>
      <c r="B22" s="208">
        <f t="shared" si="3"/>
        <v>45939</v>
      </c>
      <c r="C22" s="291">
        <f t="shared" si="4"/>
        <v>45939</v>
      </c>
      <c r="D22" s="155"/>
      <c r="E22" s="174"/>
      <c r="F22" s="198" t="str">
        <f t="shared" si="5"/>
        <v/>
      </c>
      <c r="G22" s="176"/>
      <c r="H22" s="193"/>
      <c r="I22" s="177"/>
      <c r="J22" s="176"/>
      <c r="K22" s="177"/>
      <c r="L22" s="176"/>
      <c r="M22" s="193"/>
      <c r="N22" s="210" t="str">
        <f>IF(COUNTA(K19:K25)=0,"",K18)</f>
        <v/>
      </c>
      <c r="O22" s="193" t="str">
        <f>IF(COUNTA(K19:K25)=0,"",K26)</f>
        <v/>
      </c>
      <c r="P22" s="211" t="str">
        <f>IF(COUNTA(K19:K25)=0,"",P$5*N22*O22)</f>
        <v/>
      </c>
      <c r="Q22" s="193" t="str">
        <f>IF(COUNTA(K19:K25)=0,"",IF(Q$5="","",Q$5))</f>
        <v/>
      </c>
      <c r="R22" s="193"/>
      <c r="S22" s="289"/>
    </row>
    <row r="23" spans="1:19" x14ac:dyDescent="0.2">
      <c r="A23" s="287"/>
      <c r="B23" s="208">
        <f t="shared" si="3"/>
        <v>45940</v>
      </c>
      <c r="C23" s="291">
        <f t="shared" si="4"/>
        <v>45940</v>
      </c>
      <c r="D23" s="155"/>
      <c r="E23" s="174"/>
      <c r="F23" s="198" t="str">
        <f t="shared" si="5"/>
        <v/>
      </c>
      <c r="G23" s="176"/>
      <c r="H23" s="193"/>
      <c r="I23" s="177"/>
      <c r="J23" s="176"/>
      <c r="K23" s="177"/>
      <c r="L23" s="176"/>
      <c r="M23" s="193"/>
      <c r="N23" s="210" t="str">
        <f>IF(COUNTA(L19:L25)=0,"",L18)</f>
        <v/>
      </c>
      <c r="O23" s="193" t="str">
        <f>IF(COUNTA(L19:L25)=0,"",L26)</f>
        <v/>
      </c>
      <c r="P23" s="211" t="str">
        <f>IF(COUNTA(L19:L25)=0,"",P$5*N23*O23)</f>
        <v/>
      </c>
      <c r="Q23" s="193" t="str">
        <f>IF(COUNTA(L19:L25)=0,"",IF(Q$5="","",Q$5))</f>
        <v/>
      </c>
      <c r="R23" s="193"/>
      <c r="S23" s="289"/>
    </row>
    <row r="24" spans="1:19" x14ac:dyDescent="0.2">
      <c r="A24" s="287"/>
      <c r="B24" s="208">
        <f t="shared" si="3"/>
        <v>45941</v>
      </c>
      <c r="C24" s="291">
        <f t="shared" si="4"/>
        <v>45941</v>
      </c>
      <c r="D24" s="155"/>
      <c r="E24" s="174"/>
      <c r="F24" s="198" t="str">
        <f t="shared" si="5"/>
        <v/>
      </c>
      <c r="G24" s="176"/>
      <c r="H24" s="193"/>
      <c r="I24" s="177"/>
      <c r="J24" s="176"/>
      <c r="K24" s="177"/>
      <c r="L24" s="176"/>
      <c r="M24" s="193"/>
      <c r="N24" s="197" t="str">
        <f>IF(P17="","","Stunden")</f>
        <v/>
      </c>
      <c r="O24" s="193" t="str">
        <f>IF(P17="","",IF(F26&gt;P17,F26-(F26-P17),F26))</f>
        <v/>
      </c>
      <c r="P24" s="211" t="str">
        <f>IF(P17="","",P$5*O24)</f>
        <v/>
      </c>
      <c r="Q24" s="193" t="str">
        <f>IF(P17="","",IF(Q$5="","",Q$5))</f>
        <v/>
      </c>
      <c r="R24" s="193"/>
      <c r="S24" s="289"/>
    </row>
    <row r="25" spans="1:19" x14ac:dyDescent="0.2">
      <c r="A25" s="287"/>
      <c r="B25" s="208">
        <f t="shared" si="3"/>
        <v>45942</v>
      </c>
      <c r="C25" s="291">
        <f t="shared" si="4"/>
        <v>45942</v>
      </c>
      <c r="D25" s="155"/>
      <c r="E25" s="174"/>
      <c r="F25" s="198" t="str">
        <f t="shared" si="5"/>
        <v/>
      </c>
      <c r="G25" s="176"/>
      <c r="H25" s="193"/>
      <c r="I25" s="177"/>
      <c r="J25" s="176"/>
      <c r="K25" s="177"/>
      <c r="L25" s="176"/>
      <c r="M25" s="193"/>
      <c r="N25" s="197" t="str">
        <f>IF(P17="","Stunden",IF(O25&lt;0,"Unterstunden","Überstunden"))</f>
        <v>Stunden</v>
      </c>
      <c r="O25" s="193">
        <f>IF(OR(P16=0,P16=""),F26-P17,P16+F26-P17)</f>
        <v>0</v>
      </c>
      <c r="P25" s="212" t="str">
        <f>(IF(OR(P18=0,P18=""),"",P18*O25))</f>
        <v/>
      </c>
      <c r="Q25" s="207" t="str">
        <f>(IF(OR(P18=0,P18=""),"",IF(Q$5="","",Q$5)))</f>
        <v/>
      </c>
      <c r="R25" s="193"/>
      <c r="S25" s="289"/>
    </row>
    <row r="26" spans="1:19" x14ac:dyDescent="0.2">
      <c r="A26" s="287"/>
      <c r="B26" s="213"/>
      <c r="C26" s="193"/>
      <c r="D26" s="214">
        <f>SUM(D19:D25)</f>
        <v>0</v>
      </c>
      <c r="E26" s="215">
        <f>SUM(E19:E25)</f>
        <v>0</v>
      </c>
      <c r="F26" s="214">
        <f>SUM(F19:F25)</f>
        <v>0</v>
      </c>
      <c r="G26" s="216"/>
      <c r="H26" s="216"/>
      <c r="I26" s="216">
        <f>SUM(I19:I25)</f>
        <v>0</v>
      </c>
      <c r="J26" s="216">
        <f>SUM(J19:J25)</f>
        <v>0</v>
      </c>
      <c r="K26" s="216">
        <f>SUM(K19:K25)</f>
        <v>0</v>
      </c>
      <c r="L26" s="216">
        <f>SUM(L19:L25)</f>
        <v>0</v>
      </c>
      <c r="M26" s="193"/>
      <c r="N26" s="193"/>
      <c r="O26" s="193"/>
      <c r="P26" s="211">
        <f>IF($B$7&gt;46145,"gesperrt!",SUM(P20:P25))</f>
        <v>0</v>
      </c>
      <c r="Q26" s="216" t="str">
        <f>IF(Q$5="","",Q$5)</f>
        <v>EUR</v>
      </c>
      <c r="R26" s="211">
        <f>P26+R14</f>
        <v>0</v>
      </c>
      <c r="S26" s="289" t="str">
        <f>Q26</f>
        <v>EUR</v>
      </c>
    </row>
    <row r="27" spans="1:19" x14ac:dyDescent="0.2">
      <c r="A27" s="292"/>
      <c r="B27" s="217"/>
      <c r="C27" s="207"/>
      <c r="D27" s="207"/>
      <c r="E27" s="207"/>
      <c r="F27" s="207"/>
      <c r="G27" s="207"/>
      <c r="H27" s="207"/>
      <c r="I27" s="206"/>
      <c r="J27" s="207"/>
      <c r="K27" s="207"/>
      <c r="L27" s="207"/>
      <c r="M27" s="207"/>
      <c r="N27" s="207"/>
      <c r="O27" s="207"/>
      <c r="P27" s="207"/>
      <c r="Q27" s="207"/>
      <c r="R27" s="218"/>
      <c r="S27" s="293"/>
    </row>
    <row r="28" spans="1:19" ht="21" x14ac:dyDescent="0.35">
      <c r="A28" s="279"/>
      <c r="B28" s="220" t="str">
        <f>IF(B31="","In Zelle B7",Kalenderwochenberechnung!G28)</f>
        <v>KW 42</v>
      </c>
      <c r="C28" s="96"/>
      <c r="D28" s="96"/>
      <c r="E28" s="96"/>
      <c r="F28" s="96"/>
      <c r="G28" s="96"/>
      <c r="H28" s="96"/>
      <c r="I28" s="157"/>
      <c r="J28" s="280"/>
      <c r="K28" s="96"/>
      <c r="L28" s="96"/>
      <c r="M28" s="96"/>
      <c r="N28" s="96"/>
      <c r="O28" s="154" t="str">
        <f>(IF(OR(P18=0,P18=""),"Std-Übertrag Vorwoche:",""))</f>
        <v>Std-Übertrag Vorwoche:</v>
      </c>
      <c r="P28" s="175">
        <f>(IF(OR(P18=0,P18=""),O25,""))</f>
        <v>0</v>
      </c>
      <c r="Q28" s="96" t="str">
        <f>(IF(OR(P18=0,P18=""),"Stunden",""))</f>
        <v>Stunden</v>
      </c>
      <c r="R28" s="96"/>
      <c r="S28" s="281"/>
    </row>
    <row r="29" spans="1:19" x14ac:dyDescent="0.2">
      <c r="A29" s="279"/>
      <c r="B29" s="156" t="str">
        <f>IF(B19="","Anfangsdatum","")</f>
        <v/>
      </c>
      <c r="C29" s="96"/>
      <c r="D29" s="154" t="s">
        <v>3</v>
      </c>
      <c r="E29" s="159" t="str">
        <f>IF(COUNTA(D31:D37)=0,"","Pausen")</f>
        <v/>
      </c>
      <c r="F29" s="154" t="str">
        <f>IF(COUNTA(D31:D37)=0,"","Tages-")</f>
        <v/>
      </c>
      <c r="G29" s="96"/>
      <c r="H29" s="96"/>
      <c r="I29" s="280"/>
      <c r="J29" s="96"/>
      <c r="K29" s="96"/>
      <c r="L29" s="282" t="str">
        <f>IF(COUNTA(I$6:L$6)=0,"","Stunden mit unterschiedl. Zuschlägen")</f>
        <v/>
      </c>
      <c r="M29" s="96"/>
      <c r="N29" s="96"/>
      <c r="O29" s="154" t="s">
        <v>13</v>
      </c>
      <c r="P29" s="155"/>
      <c r="Q29" s="96" t="s">
        <v>11</v>
      </c>
      <c r="R29" s="96"/>
      <c r="S29" s="281"/>
    </row>
    <row r="30" spans="1:19" x14ac:dyDescent="0.2">
      <c r="A30" s="279"/>
      <c r="B30" s="156" t="str">
        <f>IF(B31="","eingeben:","")</f>
        <v/>
      </c>
      <c r="C30" s="96"/>
      <c r="D30" s="164" t="s">
        <v>0</v>
      </c>
      <c r="E30" s="165" t="str">
        <f>IF(COUNTA(D31:D37)=0,"","Std/Tag")</f>
        <v/>
      </c>
      <c r="F30" s="166" t="str">
        <f>IF(COUNTA(D31:D37)=0,"","Leistung")</f>
        <v/>
      </c>
      <c r="G30" s="167" t="s">
        <v>2</v>
      </c>
      <c r="H30" s="167"/>
      <c r="I30" s="190" t="str">
        <f>IF(I$6="","",I$6)</f>
        <v/>
      </c>
      <c r="J30" s="190" t="str">
        <f>IF(J$6="","",J$6)</f>
        <v/>
      </c>
      <c r="K30" s="190" t="str">
        <f>IF(K$6="","",K$6)</f>
        <v/>
      </c>
      <c r="L30" s="190" t="str">
        <f>IF(L$6="","",L$6)</f>
        <v/>
      </c>
      <c r="M30" s="96"/>
      <c r="N30" s="169"/>
      <c r="O30" s="166" t="str">
        <f>IF(P29="","Std-Satz ohne Sollzeit:","Überstunden-Satz:")</f>
        <v>Std-Satz ohne Sollzeit:</v>
      </c>
      <c r="P30" s="170"/>
      <c r="Q30" s="169" t="str">
        <f>IF(Q$5="","",Q$5)</f>
        <v>EUR</v>
      </c>
      <c r="R30" s="96"/>
      <c r="S30" s="281"/>
    </row>
    <row r="31" spans="1:19" x14ac:dyDescent="0.2">
      <c r="A31" s="279"/>
      <c r="B31" s="178">
        <f>IF(B25="","",B25+1)</f>
        <v>45943</v>
      </c>
      <c r="C31" s="284">
        <f>IF(B31="","",B31)</f>
        <v>45943</v>
      </c>
      <c r="D31" s="155"/>
      <c r="E31" s="174"/>
      <c r="F31" s="175" t="str">
        <f>IF(D31="","",D31-E31)</f>
        <v/>
      </c>
      <c r="G31" s="176"/>
      <c r="H31" s="96"/>
      <c r="I31" s="177"/>
      <c r="J31" s="176"/>
      <c r="K31" s="176"/>
      <c r="L31" s="176"/>
      <c r="M31" s="96"/>
      <c r="N31" s="154" t="str">
        <f>IF(COUNTA(I31:L37)=0,"","Zuschlag %")</f>
        <v/>
      </c>
      <c r="O31" s="154" t="str">
        <f>IF(COUNTA(I31:L37)=0,"","Stunden")</f>
        <v/>
      </c>
      <c r="P31" s="96"/>
      <c r="Q31" s="96"/>
      <c r="R31" s="96"/>
      <c r="S31" s="281"/>
    </row>
    <row r="32" spans="1:19" x14ac:dyDescent="0.2">
      <c r="A32" s="279"/>
      <c r="B32" s="178">
        <f t="shared" ref="B32:B37" si="6">IF(B31="","",B31+1)</f>
        <v>45944</v>
      </c>
      <c r="C32" s="284">
        <f t="shared" ref="C32:C37" si="7">IF(B32="","",B32)</f>
        <v>45944</v>
      </c>
      <c r="D32" s="155"/>
      <c r="E32" s="174"/>
      <c r="F32" s="175" t="str">
        <f t="shared" ref="F32:F37" si="8">IF(D32="","",D32-E32)</f>
        <v/>
      </c>
      <c r="G32" s="176"/>
      <c r="H32" s="96"/>
      <c r="I32" s="177"/>
      <c r="J32" s="176"/>
      <c r="K32" s="176"/>
      <c r="L32" s="176"/>
      <c r="M32" s="96"/>
      <c r="N32" s="179" t="str">
        <f>IF(COUNTA(I31:I37)=0,"",I30)</f>
        <v/>
      </c>
      <c r="O32" s="96" t="str">
        <f>IF(COUNTA(I31:I37)=0,"",I38)</f>
        <v/>
      </c>
      <c r="P32" s="180" t="str">
        <f>IF(COUNTA(I31:I37)=0,"",P$5*N32*O32)</f>
        <v/>
      </c>
      <c r="Q32" s="96" t="str">
        <f>IF(COUNTA(I31:I37)=0,"",IF(Q$5="","",Q$5))</f>
        <v/>
      </c>
      <c r="R32" s="96"/>
      <c r="S32" s="281"/>
    </row>
    <row r="33" spans="1:19" x14ac:dyDescent="0.2">
      <c r="A33" s="279"/>
      <c r="B33" s="178">
        <f t="shared" si="6"/>
        <v>45945</v>
      </c>
      <c r="C33" s="284">
        <f t="shared" si="7"/>
        <v>45945</v>
      </c>
      <c r="D33" s="155"/>
      <c r="E33" s="174"/>
      <c r="F33" s="175" t="str">
        <f t="shared" si="8"/>
        <v/>
      </c>
      <c r="G33" s="176"/>
      <c r="H33" s="96"/>
      <c r="I33" s="177"/>
      <c r="J33" s="176"/>
      <c r="K33" s="177"/>
      <c r="L33" s="176"/>
      <c r="M33" s="96"/>
      <c r="N33" s="179" t="str">
        <f>IF(COUNTA(J31:J37)=0,"",J30)</f>
        <v/>
      </c>
      <c r="O33" s="96" t="str">
        <f>IF(COUNTA(J31:J37)=0,"",J38)</f>
        <v/>
      </c>
      <c r="P33" s="180" t="str">
        <f>IF(COUNTA(J31:J37)=0,"",P$5*N33*O33)</f>
        <v/>
      </c>
      <c r="Q33" s="96" t="str">
        <f>IF(COUNTA(J31:J37)=0,"",IF(Q$5="","",Q$5))</f>
        <v/>
      </c>
      <c r="R33" s="96"/>
      <c r="S33" s="281"/>
    </row>
    <row r="34" spans="1:19" x14ac:dyDescent="0.2">
      <c r="A34" s="279"/>
      <c r="B34" s="178">
        <f t="shared" si="6"/>
        <v>45946</v>
      </c>
      <c r="C34" s="284">
        <f t="shared" si="7"/>
        <v>45946</v>
      </c>
      <c r="D34" s="155"/>
      <c r="E34" s="174"/>
      <c r="F34" s="175" t="str">
        <f t="shared" si="8"/>
        <v/>
      </c>
      <c r="G34" s="176"/>
      <c r="H34" s="96"/>
      <c r="I34" s="177"/>
      <c r="J34" s="176"/>
      <c r="K34" s="177"/>
      <c r="L34" s="176"/>
      <c r="M34" s="96"/>
      <c r="N34" s="179" t="str">
        <f>IF(COUNTA(K31:K37)=0,"",K30)</f>
        <v/>
      </c>
      <c r="O34" s="96" t="str">
        <f>IF(COUNTA(K31:K37)=0,"",K38)</f>
        <v/>
      </c>
      <c r="P34" s="180" t="str">
        <f>IF(COUNTA(K31:K37)=0,"",P$5*N34*O34)</f>
        <v/>
      </c>
      <c r="Q34" s="96" t="str">
        <f>IF(COUNTA(K31:K37)=0,"",IF(Q$5="","",Q$5))</f>
        <v/>
      </c>
      <c r="R34" s="96"/>
      <c r="S34" s="281"/>
    </row>
    <row r="35" spans="1:19" x14ac:dyDescent="0.2">
      <c r="A35" s="279"/>
      <c r="B35" s="178">
        <f t="shared" si="6"/>
        <v>45947</v>
      </c>
      <c r="C35" s="284">
        <f t="shared" si="7"/>
        <v>45947</v>
      </c>
      <c r="D35" s="155"/>
      <c r="E35" s="174"/>
      <c r="F35" s="175" t="str">
        <f t="shared" si="8"/>
        <v/>
      </c>
      <c r="G35" s="176"/>
      <c r="H35" s="96"/>
      <c r="I35" s="177"/>
      <c r="J35" s="176"/>
      <c r="K35" s="177"/>
      <c r="L35" s="176"/>
      <c r="M35" s="96"/>
      <c r="N35" s="179" t="str">
        <f>IF(COUNTA(L31:L37)=0,"",L30)</f>
        <v/>
      </c>
      <c r="O35" s="96" t="str">
        <f>IF(COUNTA(L31:L37)=0,"",L38)</f>
        <v/>
      </c>
      <c r="P35" s="180" t="str">
        <f>IF(COUNTA(L31:L37)=0,"",P$5*N35*O35)</f>
        <v/>
      </c>
      <c r="Q35" s="96" t="str">
        <f>IF(COUNTA(L31:L37)=0,"",IF(Q$5="","",Q$5))</f>
        <v/>
      </c>
      <c r="R35" s="96"/>
      <c r="S35" s="281"/>
    </row>
    <row r="36" spans="1:19" x14ac:dyDescent="0.2">
      <c r="A36" s="279"/>
      <c r="B36" s="178">
        <f t="shared" si="6"/>
        <v>45948</v>
      </c>
      <c r="C36" s="284">
        <f t="shared" si="7"/>
        <v>45948</v>
      </c>
      <c r="D36" s="155"/>
      <c r="E36" s="174"/>
      <c r="F36" s="175" t="str">
        <f t="shared" si="8"/>
        <v/>
      </c>
      <c r="G36" s="176"/>
      <c r="H36" s="96"/>
      <c r="I36" s="177"/>
      <c r="J36" s="176"/>
      <c r="K36" s="177"/>
      <c r="L36" s="176"/>
      <c r="M36" s="96"/>
      <c r="N36" s="154" t="str">
        <f>IF(P29="","","Stunden")</f>
        <v/>
      </c>
      <c r="O36" s="96" t="str">
        <f>IF(P29="","",IF(F38&gt;P29,F38-(F38-P29),F38))</f>
        <v/>
      </c>
      <c r="P36" s="180" t="str">
        <f>IF(P29="","",P$5*O36)</f>
        <v/>
      </c>
      <c r="Q36" s="96" t="str">
        <f>IF(P29="","",IF(Q$5="","",Q$5))</f>
        <v/>
      </c>
      <c r="R36" s="96"/>
      <c r="S36" s="281"/>
    </row>
    <row r="37" spans="1:19" x14ac:dyDescent="0.2">
      <c r="A37" s="279"/>
      <c r="B37" s="178">
        <f t="shared" si="6"/>
        <v>45949</v>
      </c>
      <c r="C37" s="284">
        <f t="shared" si="7"/>
        <v>45949</v>
      </c>
      <c r="D37" s="181"/>
      <c r="E37" s="182"/>
      <c r="F37" s="167" t="str">
        <f t="shared" si="8"/>
        <v/>
      </c>
      <c r="G37" s="183"/>
      <c r="H37" s="169"/>
      <c r="I37" s="184"/>
      <c r="J37" s="183"/>
      <c r="K37" s="184"/>
      <c r="L37" s="183"/>
      <c r="M37" s="96"/>
      <c r="N37" s="154" t="str">
        <f>IF(P29="","Stunden",IF(O37&lt;0,"Unterstunden","Überstunden"))</f>
        <v>Stunden</v>
      </c>
      <c r="O37" s="96">
        <f>IF(OR(P28=0,P28=""),F38-P29,P28+F38-P29)</f>
        <v>0</v>
      </c>
      <c r="P37" s="185" t="str">
        <f>(IF(OR(P30=0,P30=""),"",P30*O37))</f>
        <v/>
      </c>
      <c r="Q37" s="169" t="str">
        <f>(IF(OR(P30=0,P30=""),"",IF(Q$5="","",Q$5)))</f>
        <v/>
      </c>
      <c r="R37" s="96"/>
      <c r="S37" s="281"/>
    </row>
    <row r="38" spans="1:19" x14ac:dyDescent="0.2">
      <c r="A38" s="279"/>
      <c r="B38" s="153"/>
      <c r="C38" s="96"/>
      <c r="D38" s="187">
        <f>SUM(D31:D37)</f>
        <v>0</v>
      </c>
      <c r="E38" s="221">
        <f>SUM(E31:E37)</f>
        <v>0</v>
      </c>
      <c r="F38" s="187">
        <f>SUM(F31:F37)</f>
        <v>0</v>
      </c>
      <c r="G38" s="188"/>
      <c r="H38" s="188"/>
      <c r="I38" s="188">
        <f>SUM(I31:I37)</f>
        <v>0</v>
      </c>
      <c r="J38" s="188">
        <f>SUM(J31:J37)</f>
        <v>0</v>
      </c>
      <c r="K38" s="188">
        <f>SUM(K31:K37)</f>
        <v>0</v>
      </c>
      <c r="L38" s="188">
        <f>SUM(L31:L37)</f>
        <v>0</v>
      </c>
      <c r="M38" s="96"/>
      <c r="N38" s="96"/>
      <c r="O38" s="96"/>
      <c r="P38" s="180">
        <f>IF($B$7&gt;46146,"gesperrt!",SUM(P32:P37))</f>
        <v>0</v>
      </c>
      <c r="Q38" s="188" t="str">
        <f>IF(Q$5="","",Q$5)</f>
        <v>EUR</v>
      </c>
      <c r="R38" s="180">
        <f>P38+R26</f>
        <v>0</v>
      </c>
      <c r="S38" s="281" t="str">
        <f>Q38</f>
        <v>EUR</v>
      </c>
    </row>
    <row r="39" spans="1:19" x14ac:dyDescent="0.2">
      <c r="A39" s="285"/>
      <c r="B39" s="189"/>
      <c r="C39" s="169"/>
      <c r="D39" s="169"/>
      <c r="E39" s="169"/>
      <c r="F39" s="169"/>
      <c r="G39" s="169"/>
      <c r="H39" s="169"/>
      <c r="I39" s="190"/>
      <c r="J39" s="169"/>
      <c r="K39" s="169"/>
      <c r="L39" s="169"/>
      <c r="M39" s="169"/>
      <c r="N39" s="169"/>
      <c r="O39" s="169"/>
      <c r="P39" s="169"/>
      <c r="Q39" s="169"/>
      <c r="R39" s="191"/>
      <c r="S39" s="286"/>
    </row>
    <row r="40" spans="1:19" ht="21" x14ac:dyDescent="0.35">
      <c r="A40" s="287"/>
      <c r="B40" s="194" t="str">
        <f>IF(B43="","In Zelle B7",Kalenderwochenberechnung!G40)</f>
        <v>KW 43</v>
      </c>
      <c r="C40" s="193"/>
      <c r="D40" s="193"/>
      <c r="E40" s="193"/>
      <c r="F40" s="193"/>
      <c r="G40" s="193"/>
      <c r="H40" s="193"/>
      <c r="I40" s="195"/>
      <c r="J40" s="288"/>
      <c r="K40" s="193"/>
      <c r="L40" s="193"/>
      <c r="M40" s="193"/>
      <c r="N40" s="193"/>
      <c r="O40" s="197" t="str">
        <f>(IF(OR(P30=0,P30=""),"Std-Übertrag Vorwoche:",""))</f>
        <v>Std-Übertrag Vorwoche:</v>
      </c>
      <c r="P40" s="198">
        <f>(IF(OR(P30=0,P30=""),O37,""))</f>
        <v>0</v>
      </c>
      <c r="Q40" s="193" t="str">
        <f>(IF(OR(P30=0,P30=""),"Stunden",""))</f>
        <v>Stunden</v>
      </c>
      <c r="R40" s="193"/>
      <c r="S40" s="289"/>
    </row>
    <row r="41" spans="1:19" x14ac:dyDescent="0.2">
      <c r="A41" s="287"/>
      <c r="B41" s="199" t="str">
        <f>IF(B31="","Anfangsdatum","")</f>
        <v/>
      </c>
      <c r="C41" s="193"/>
      <c r="D41" s="197" t="s">
        <v>3</v>
      </c>
      <c r="E41" s="200" t="str">
        <f>IF(COUNTA(D43:D49)=0,"","Pausen")</f>
        <v/>
      </c>
      <c r="F41" s="197" t="str">
        <f>IF(COUNTA(D43:D49)=0,"","Tages-")</f>
        <v/>
      </c>
      <c r="G41" s="193"/>
      <c r="H41" s="193"/>
      <c r="I41" s="288"/>
      <c r="J41" s="193"/>
      <c r="K41" s="193"/>
      <c r="L41" s="290" t="str">
        <f>IF(COUNTA(I$6:L$6)=0,"","Stunden mit unterschiedl. Zuschlägen")</f>
        <v/>
      </c>
      <c r="M41" s="193"/>
      <c r="N41" s="193"/>
      <c r="O41" s="197" t="s">
        <v>13</v>
      </c>
      <c r="P41" s="155"/>
      <c r="Q41" s="193" t="s">
        <v>11</v>
      </c>
      <c r="R41" s="193"/>
      <c r="S41" s="289"/>
    </row>
    <row r="42" spans="1:19" x14ac:dyDescent="0.2">
      <c r="A42" s="287"/>
      <c r="B42" s="199" t="str">
        <f>IF(B43="","eingeben:","")</f>
        <v/>
      </c>
      <c r="C42" s="193"/>
      <c r="D42" s="202" t="s">
        <v>0</v>
      </c>
      <c r="E42" s="203" t="str">
        <f>IF(COUNTA(D43:D49)=0,"","Std/Tag")</f>
        <v/>
      </c>
      <c r="F42" s="204" t="str">
        <f>IF(COUNTA(D43:D49)=0,"","Leistung")</f>
        <v/>
      </c>
      <c r="G42" s="205" t="s">
        <v>2</v>
      </c>
      <c r="H42" s="205"/>
      <c r="I42" s="206" t="str">
        <f>IF(I$6="","",I$6)</f>
        <v/>
      </c>
      <c r="J42" s="206" t="str">
        <f>IF(J$6="","",J$6)</f>
        <v/>
      </c>
      <c r="K42" s="206" t="str">
        <f>IF(K$6="","",K$6)</f>
        <v/>
      </c>
      <c r="L42" s="206" t="str">
        <f>IF(L$6="","",L$6)</f>
        <v/>
      </c>
      <c r="M42" s="193"/>
      <c r="N42" s="207"/>
      <c r="O42" s="204" t="str">
        <f>IF(P41="","Std-Satz ohne Sollzeit:","Überstunden-Satz:")</f>
        <v>Std-Satz ohne Sollzeit:</v>
      </c>
      <c r="P42" s="170"/>
      <c r="Q42" s="207" t="str">
        <f>IF(Q$5="","",Q$5)</f>
        <v>EUR</v>
      </c>
      <c r="R42" s="193"/>
      <c r="S42" s="289"/>
    </row>
    <row r="43" spans="1:19" x14ac:dyDescent="0.2">
      <c r="A43" s="287"/>
      <c r="B43" s="208">
        <f>IF(B37="","",B37+1)</f>
        <v>45950</v>
      </c>
      <c r="C43" s="291">
        <f>IF(B43="","",B43)</f>
        <v>45950</v>
      </c>
      <c r="D43" s="155"/>
      <c r="E43" s="174"/>
      <c r="F43" s="198" t="str">
        <f>IF(D43="","",D43-E43)</f>
        <v/>
      </c>
      <c r="G43" s="176"/>
      <c r="H43" s="193"/>
      <c r="I43" s="177"/>
      <c r="J43" s="176"/>
      <c r="K43" s="177"/>
      <c r="L43" s="176"/>
      <c r="M43" s="193"/>
      <c r="N43" s="197" t="str">
        <f>IF(COUNTA(I43:L49)=0,"","Zuschlag %")</f>
        <v/>
      </c>
      <c r="O43" s="197" t="str">
        <f>IF(COUNTA(I43:L49)=0,"","Stunden")</f>
        <v/>
      </c>
      <c r="P43" s="193"/>
      <c r="Q43" s="193"/>
      <c r="R43" s="193"/>
      <c r="S43" s="289"/>
    </row>
    <row r="44" spans="1:19" x14ac:dyDescent="0.2">
      <c r="A44" s="287"/>
      <c r="B44" s="208">
        <f t="shared" ref="B44:B49" si="9">IF(B43="","",B43+1)</f>
        <v>45951</v>
      </c>
      <c r="C44" s="291">
        <f t="shared" ref="C44:C49" si="10">IF(B44="","",B44)</f>
        <v>45951</v>
      </c>
      <c r="D44" s="155"/>
      <c r="E44" s="174"/>
      <c r="F44" s="198" t="str">
        <f t="shared" ref="F44:F49" si="11">IF(D44="","",D44-E44)</f>
        <v/>
      </c>
      <c r="G44" s="176"/>
      <c r="H44" s="193"/>
      <c r="I44" s="177"/>
      <c r="J44" s="176"/>
      <c r="K44" s="177"/>
      <c r="L44" s="176"/>
      <c r="M44" s="193"/>
      <c r="N44" s="210" t="str">
        <f>IF(COUNTA(I43:I49)=0,"",I42)</f>
        <v/>
      </c>
      <c r="O44" s="193" t="str">
        <f>IF(COUNTA(I43:I49)=0,"",I50)</f>
        <v/>
      </c>
      <c r="P44" s="211" t="str">
        <f>IF(COUNTA(I43:I49)=0,"",P$5*N44*O44)</f>
        <v/>
      </c>
      <c r="Q44" s="193" t="str">
        <f>IF(COUNTA(I43:I49)=0,"",IF(Q$5="","",Q$5))</f>
        <v/>
      </c>
      <c r="R44" s="193"/>
      <c r="S44" s="289"/>
    </row>
    <row r="45" spans="1:19" x14ac:dyDescent="0.2">
      <c r="A45" s="287"/>
      <c r="B45" s="208">
        <f t="shared" si="9"/>
        <v>45952</v>
      </c>
      <c r="C45" s="291">
        <f t="shared" si="10"/>
        <v>45952</v>
      </c>
      <c r="D45" s="155"/>
      <c r="E45" s="174"/>
      <c r="F45" s="198" t="str">
        <f t="shared" si="11"/>
        <v/>
      </c>
      <c r="G45" s="176"/>
      <c r="H45" s="193"/>
      <c r="I45" s="177"/>
      <c r="J45" s="176"/>
      <c r="K45" s="177"/>
      <c r="L45" s="176"/>
      <c r="M45" s="193"/>
      <c r="N45" s="210" t="str">
        <f>IF(COUNTA(J43:J49)=0,"",J42)</f>
        <v/>
      </c>
      <c r="O45" s="193" t="str">
        <f>IF(COUNTA(J43:J49)=0,"",J50)</f>
        <v/>
      </c>
      <c r="P45" s="211" t="str">
        <f>IF(COUNTA(J43:J49)=0,"",P$5*N45*O45)</f>
        <v/>
      </c>
      <c r="Q45" s="193" t="str">
        <f>IF(COUNTA(J43:J49)=0,"",IF(Q$5="","",Q$5))</f>
        <v/>
      </c>
      <c r="R45" s="193"/>
      <c r="S45" s="289"/>
    </row>
    <row r="46" spans="1:19" x14ac:dyDescent="0.2">
      <c r="A46" s="287"/>
      <c r="B46" s="208">
        <f t="shared" si="9"/>
        <v>45953</v>
      </c>
      <c r="C46" s="291">
        <f t="shared" si="10"/>
        <v>45953</v>
      </c>
      <c r="D46" s="155"/>
      <c r="E46" s="174"/>
      <c r="F46" s="198" t="str">
        <f t="shared" si="11"/>
        <v/>
      </c>
      <c r="G46" s="176"/>
      <c r="H46" s="193"/>
      <c r="I46" s="177"/>
      <c r="J46" s="176"/>
      <c r="K46" s="177"/>
      <c r="L46" s="176"/>
      <c r="M46" s="193"/>
      <c r="N46" s="210" t="str">
        <f>IF(COUNTA(K43:K49)=0,"",K42)</f>
        <v/>
      </c>
      <c r="O46" s="193" t="str">
        <f>IF(COUNTA(K43:K49)=0,"",K50)</f>
        <v/>
      </c>
      <c r="P46" s="211" t="str">
        <f>IF(COUNTA(K43:K49)=0,"",P$5*N46*O46)</f>
        <v/>
      </c>
      <c r="Q46" s="193" t="str">
        <f>IF(COUNTA(K43:K49)=0,"",IF(Q$5="","",Q$5))</f>
        <v/>
      </c>
      <c r="R46" s="193"/>
      <c r="S46" s="289"/>
    </row>
    <row r="47" spans="1:19" x14ac:dyDescent="0.2">
      <c r="A47" s="287"/>
      <c r="B47" s="208">
        <f t="shared" si="9"/>
        <v>45954</v>
      </c>
      <c r="C47" s="291">
        <f t="shared" si="10"/>
        <v>45954</v>
      </c>
      <c r="D47" s="155"/>
      <c r="E47" s="174"/>
      <c r="F47" s="198" t="str">
        <f t="shared" si="11"/>
        <v/>
      </c>
      <c r="G47" s="176"/>
      <c r="H47" s="193"/>
      <c r="I47" s="177"/>
      <c r="J47" s="176"/>
      <c r="K47" s="177"/>
      <c r="L47" s="176"/>
      <c r="M47" s="193"/>
      <c r="N47" s="210" t="str">
        <f>IF(COUNTA(L43:L49)=0,"",L42)</f>
        <v/>
      </c>
      <c r="O47" s="193" t="str">
        <f>IF(COUNTA(L43:L49)=0,"",L50)</f>
        <v/>
      </c>
      <c r="P47" s="211" t="str">
        <f>IF(COUNTA(L43:L49)=0,"",P$5*N47*O47)</f>
        <v/>
      </c>
      <c r="Q47" s="193" t="str">
        <f>IF(COUNTA(L43:L49)=0,"",IF(Q$5="","",Q$5))</f>
        <v/>
      </c>
      <c r="R47" s="193"/>
      <c r="S47" s="289"/>
    </row>
    <row r="48" spans="1:19" x14ac:dyDescent="0.2">
      <c r="A48" s="287"/>
      <c r="B48" s="208">
        <f t="shared" si="9"/>
        <v>45955</v>
      </c>
      <c r="C48" s="291">
        <f t="shared" si="10"/>
        <v>45955</v>
      </c>
      <c r="D48" s="155"/>
      <c r="E48" s="174"/>
      <c r="F48" s="198" t="str">
        <f t="shared" si="11"/>
        <v/>
      </c>
      <c r="G48" s="176"/>
      <c r="H48" s="193"/>
      <c r="I48" s="177"/>
      <c r="J48" s="176"/>
      <c r="K48" s="177"/>
      <c r="L48" s="176"/>
      <c r="M48" s="193"/>
      <c r="N48" s="197" t="str">
        <f>IF(P41="","","Stunden")</f>
        <v/>
      </c>
      <c r="O48" s="193" t="str">
        <f>IF(P41="","",IF(F50&gt;P41,F50-(F50-P41),F50))</f>
        <v/>
      </c>
      <c r="P48" s="211" t="str">
        <f>IF(P41="","",P$5*O48)</f>
        <v/>
      </c>
      <c r="Q48" s="193" t="str">
        <f>IF(P41="","",IF(Q$5="","",Q$5))</f>
        <v/>
      </c>
      <c r="R48" s="193"/>
      <c r="S48" s="289"/>
    </row>
    <row r="49" spans="1:19" x14ac:dyDescent="0.2">
      <c r="A49" s="287"/>
      <c r="B49" s="208">
        <f t="shared" si="9"/>
        <v>45956</v>
      </c>
      <c r="C49" s="291">
        <f t="shared" si="10"/>
        <v>45956</v>
      </c>
      <c r="D49" s="155"/>
      <c r="E49" s="174"/>
      <c r="F49" s="198" t="str">
        <f t="shared" si="11"/>
        <v/>
      </c>
      <c r="G49" s="176"/>
      <c r="H49" s="193"/>
      <c r="I49" s="177"/>
      <c r="J49" s="176"/>
      <c r="K49" s="177"/>
      <c r="L49" s="176"/>
      <c r="M49" s="193"/>
      <c r="N49" s="197" t="str">
        <f>IF(P41="","Stunden",IF(O49&lt;0,"Unterstunden","Überstunden"))</f>
        <v>Stunden</v>
      </c>
      <c r="O49" s="193">
        <f>IF(OR(P40=0,P40=""),F50-P41,P40+F50-P41)</f>
        <v>0</v>
      </c>
      <c r="P49" s="212" t="str">
        <f>(IF(OR(P42=0,P42=""),"",P42*O49))</f>
        <v/>
      </c>
      <c r="Q49" s="207" t="str">
        <f>(IF(OR(P42=0,P42=""),"",IF(Q$5="","",Q$5)))</f>
        <v/>
      </c>
      <c r="R49" s="193"/>
      <c r="S49" s="289"/>
    </row>
    <row r="50" spans="1:19" x14ac:dyDescent="0.2">
      <c r="A50" s="287"/>
      <c r="B50" s="213"/>
      <c r="C50" s="193"/>
      <c r="D50" s="214">
        <f>SUM(D43:D49)</f>
        <v>0</v>
      </c>
      <c r="E50" s="215">
        <f>SUM(E43:E49)</f>
        <v>0</v>
      </c>
      <c r="F50" s="214">
        <f>SUM(F43:F49)</f>
        <v>0</v>
      </c>
      <c r="G50" s="216"/>
      <c r="H50" s="216"/>
      <c r="I50" s="216">
        <f>SUM(I43:I49)</f>
        <v>0</v>
      </c>
      <c r="J50" s="216">
        <f>SUM(J43:J49)</f>
        <v>0</v>
      </c>
      <c r="K50" s="216">
        <f>SUM(K43:K49)</f>
        <v>0</v>
      </c>
      <c r="L50" s="216">
        <f>SUM(L43:L49)</f>
        <v>0</v>
      </c>
      <c r="M50" s="193"/>
      <c r="N50" s="193"/>
      <c r="O50" s="193"/>
      <c r="P50" s="211">
        <f>IF($B$7&gt;46143,"gesperrt!",SUM(P44:P49))</f>
        <v>0</v>
      </c>
      <c r="Q50" s="216" t="str">
        <f>IF(Q$5="","",Q$5)</f>
        <v>EUR</v>
      </c>
      <c r="R50" s="211">
        <f>P50+R38</f>
        <v>0</v>
      </c>
      <c r="S50" s="289" t="str">
        <f>Q50</f>
        <v>EUR</v>
      </c>
    </row>
    <row r="51" spans="1:19" x14ac:dyDescent="0.2">
      <c r="A51" s="292"/>
      <c r="B51" s="217"/>
      <c r="C51" s="207"/>
      <c r="D51" s="207"/>
      <c r="E51" s="207"/>
      <c r="F51" s="207"/>
      <c r="G51" s="207"/>
      <c r="H51" s="207"/>
      <c r="I51" s="206"/>
      <c r="J51" s="207"/>
      <c r="K51" s="207"/>
      <c r="L51" s="207"/>
      <c r="M51" s="207"/>
      <c r="N51" s="207"/>
      <c r="O51" s="207"/>
      <c r="P51" s="207"/>
      <c r="Q51" s="207"/>
      <c r="R51" s="218"/>
      <c r="S51" s="293"/>
    </row>
    <row r="52" spans="1:19" ht="21" x14ac:dyDescent="0.35">
      <c r="A52" s="279"/>
      <c r="B52" s="220" t="str">
        <f>IF(B55="","In Zelle B7",Kalenderwochenberechnung!G52)</f>
        <v>KW 44</v>
      </c>
      <c r="C52" s="96"/>
      <c r="D52" s="96"/>
      <c r="E52" s="96"/>
      <c r="F52" s="96"/>
      <c r="G52" s="96"/>
      <c r="H52" s="96"/>
      <c r="I52" s="157"/>
      <c r="J52" s="280"/>
      <c r="K52" s="96"/>
      <c r="L52" s="96"/>
      <c r="M52" s="96"/>
      <c r="N52" s="96"/>
      <c r="O52" s="154" t="str">
        <f>(IF(OR(P42=0,P42=""),"Std-Übertrag Vorwoche:",""))</f>
        <v>Std-Übertrag Vorwoche:</v>
      </c>
      <c r="P52" s="175">
        <f>(IF(OR(P42=0,P42=""),O49,""))</f>
        <v>0</v>
      </c>
      <c r="Q52" s="96" t="str">
        <f>(IF(OR(P42=0,P42=""),"Stunden",""))</f>
        <v>Stunden</v>
      </c>
      <c r="R52" s="96"/>
      <c r="S52" s="281"/>
    </row>
    <row r="53" spans="1:19" x14ac:dyDescent="0.2">
      <c r="A53" s="279"/>
      <c r="B53" s="156" t="str">
        <f>IF(B43="","Anfangsdatum","")</f>
        <v/>
      </c>
      <c r="C53" s="96"/>
      <c r="D53" s="154" t="s">
        <v>3</v>
      </c>
      <c r="E53" s="159" t="str">
        <f>IF(COUNTA(D55:D61)=0,"","Pausen")</f>
        <v/>
      </c>
      <c r="F53" s="154" t="str">
        <f>IF(COUNTA(D55:D61)=0,"","Tages-")</f>
        <v/>
      </c>
      <c r="G53" s="96"/>
      <c r="H53" s="96"/>
      <c r="I53" s="280"/>
      <c r="J53" s="96"/>
      <c r="K53" s="96"/>
      <c r="L53" s="282" t="str">
        <f>IF(COUNTA(I$6:L$6)=0,"","Stunden mit unterschiedl. Zuschlägen")</f>
        <v/>
      </c>
      <c r="M53" s="96"/>
      <c r="N53" s="96"/>
      <c r="O53" s="154" t="s">
        <v>13</v>
      </c>
      <c r="P53" s="155"/>
      <c r="Q53" s="96" t="s">
        <v>11</v>
      </c>
      <c r="R53" s="96"/>
      <c r="S53" s="281"/>
    </row>
    <row r="54" spans="1:19" x14ac:dyDescent="0.2">
      <c r="A54" s="279"/>
      <c r="B54" s="156" t="str">
        <f>IF(B55="","eingeben:","")</f>
        <v/>
      </c>
      <c r="C54" s="96"/>
      <c r="D54" s="164" t="s">
        <v>0</v>
      </c>
      <c r="E54" s="165" t="str">
        <f>IF(COUNTA(D55:D61)=0,"","Std/Tag")</f>
        <v/>
      </c>
      <c r="F54" s="166" t="str">
        <f>IF(COUNTA(D55:D61)=0,"","Leistung")</f>
        <v/>
      </c>
      <c r="G54" s="167" t="s">
        <v>2</v>
      </c>
      <c r="H54" s="167"/>
      <c r="I54" s="190" t="str">
        <f>IF(I$6="","",I$6)</f>
        <v/>
      </c>
      <c r="J54" s="190" t="str">
        <f>IF(J$6="","",J$6)</f>
        <v/>
      </c>
      <c r="K54" s="190" t="str">
        <f>IF(K$6="","",K$6)</f>
        <v/>
      </c>
      <c r="L54" s="190" t="str">
        <f>IF(L$6="","",L$6)</f>
        <v/>
      </c>
      <c r="M54" s="96"/>
      <c r="N54" s="169"/>
      <c r="O54" s="166" t="str">
        <f>IF(P53="","Std-Satz ohne Sollzeit:","Überstunden-Satz:")</f>
        <v>Std-Satz ohne Sollzeit:</v>
      </c>
      <c r="P54" s="170"/>
      <c r="Q54" s="169" t="str">
        <f>IF(Q$5="","",Q$5)</f>
        <v>EUR</v>
      </c>
      <c r="R54" s="96"/>
      <c r="S54" s="281"/>
    </row>
    <row r="55" spans="1:19" x14ac:dyDescent="0.2">
      <c r="A55" s="279"/>
      <c r="B55" s="178">
        <f>IF(B49="","",B49+1)</f>
        <v>45957</v>
      </c>
      <c r="C55" s="284">
        <f>IF(B55="","",B55)</f>
        <v>45957</v>
      </c>
      <c r="D55" s="155"/>
      <c r="E55" s="174"/>
      <c r="F55" s="175" t="str">
        <f>IF(D55="","",D55-E55)</f>
        <v/>
      </c>
      <c r="G55" s="176"/>
      <c r="H55" s="96"/>
      <c r="I55" s="177"/>
      <c r="J55" s="176"/>
      <c r="K55" s="176"/>
      <c r="L55" s="176"/>
      <c r="M55" s="96"/>
      <c r="N55" s="154" t="str">
        <f>IF(COUNTA(I55:L61)=0,"","Zuschlag %")</f>
        <v/>
      </c>
      <c r="O55" s="154" t="str">
        <f>IF(COUNTA(I55:L61)=0,"","Stunden")</f>
        <v/>
      </c>
      <c r="P55" s="96"/>
      <c r="Q55" s="96"/>
      <c r="R55" s="96"/>
      <c r="S55" s="281"/>
    </row>
    <row r="56" spans="1:19" x14ac:dyDescent="0.2">
      <c r="A56" s="279"/>
      <c r="B56" s="178">
        <f t="shared" ref="B56:B61" si="12">IF(B55="","",B55+1)</f>
        <v>45958</v>
      </c>
      <c r="C56" s="284">
        <f t="shared" ref="C56:C61" si="13">IF(B56="","",B56)</f>
        <v>45958</v>
      </c>
      <c r="D56" s="155"/>
      <c r="E56" s="174"/>
      <c r="F56" s="175" t="str">
        <f t="shared" ref="F56:F61" si="14">IF(D56="","",D56-E56)</f>
        <v/>
      </c>
      <c r="G56" s="176"/>
      <c r="H56" s="96"/>
      <c r="I56" s="177"/>
      <c r="J56" s="176"/>
      <c r="K56" s="176"/>
      <c r="L56" s="176"/>
      <c r="M56" s="96"/>
      <c r="N56" s="179" t="str">
        <f>IF(COUNTA(I55:I61)=0,"",I54)</f>
        <v/>
      </c>
      <c r="O56" s="96" t="str">
        <f>IF(COUNTA(I55:I61)=0,"",I62)</f>
        <v/>
      </c>
      <c r="P56" s="180" t="str">
        <f>IF(COUNTA(I55:I61)=0,"",P$5*N56*O56)</f>
        <v/>
      </c>
      <c r="Q56" s="96" t="str">
        <f>IF(COUNTA(I55:I61)=0,"",IF(Q$5="","",Q$5))</f>
        <v/>
      </c>
      <c r="R56" s="96"/>
      <c r="S56" s="281"/>
    </row>
    <row r="57" spans="1:19" x14ac:dyDescent="0.2">
      <c r="A57" s="279"/>
      <c r="B57" s="178">
        <f t="shared" si="12"/>
        <v>45959</v>
      </c>
      <c r="C57" s="284">
        <f t="shared" si="13"/>
        <v>45959</v>
      </c>
      <c r="D57" s="155"/>
      <c r="E57" s="174"/>
      <c r="F57" s="175" t="str">
        <f t="shared" si="14"/>
        <v/>
      </c>
      <c r="G57" s="176"/>
      <c r="H57" s="96"/>
      <c r="I57" s="177"/>
      <c r="J57" s="176"/>
      <c r="K57" s="177"/>
      <c r="L57" s="176"/>
      <c r="M57" s="96"/>
      <c r="N57" s="179" t="str">
        <f>IF(COUNTA(J55:J61)=0,"",J54)</f>
        <v/>
      </c>
      <c r="O57" s="96" t="str">
        <f>IF(COUNTA(J55:J61)=0,"",J62)</f>
        <v/>
      </c>
      <c r="P57" s="180" t="str">
        <f>IF(COUNTA(J55:J61)=0,"",P$5*N57*O57)</f>
        <v/>
      </c>
      <c r="Q57" s="96" t="str">
        <f>IF(COUNTA(J55:J61)=0,"",IF(Q$5="","",Q$5))</f>
        <v/>
      </c>
      <c r="R57" s="96"/>
      <c r="S57" s="281"/>
    </row>
    <row r="58" spans="1:19" x14ac:dyDescent="0.2">
      <c r="A58" s="279"/>
      <c r="B58" s="178">
        <f t="shared" si="12"/>
        <v>45960</v>
      </c>
      <c r="C58" s="284">
        <f t="shared" si="13"/>
        <v>45960</v>
      </c>
      <c r="D58" s="155"/>
      <c r="E58" s="174"/>
      <c r="F58" s="175" t="str">
        <f t="shared" si="14"/>
        <v/>
      </c>
      <c r="G58" s="176"/>
      <c r="H58" s="96"/>
      <c r="I58" s="177"/>
      <c r="J58" s="176"/>
      <c r="K58" s="177"/>
      <c r="L58" s="176"/>
      <c r="M58" s="96"/>
      <c r="N58" s="179" t="str">
        <f>IF(COUNTA(K55:K61)=0,"",K54)</f>
        <v/>
      </c>
      <c r="O58" s="96" t="str">
        <f>IF(COUNTA(K55:K61)=0,"",K62)</f>
        <v/>
      </c>
      <c r="P58" s="180" t="str">
        <f>IF(COUNTA(K55:K61)=0,"",P$5*N58*O58)</f>
        <v/>
      </c>
      <c r="Q58" s="96" t="str">
        <f>IF(COUNTA(K55:K61)=0,"",IF(Q$5="","",Q$5))</f>
        <v/>
      </c>
      <c r="R58" s="96"/>
      <c r="S58" s="281"/>
    </row>
    <row r="59" spans="1:19" x14ac:dyDescent="0.2">
      <c r="A59" s="279"/>
      <c r="B59" s="178">
        <f t="shared" si="12"/>
        <v>45961</v>
      </c>
      <c r="C59" s="284">
        <f t="shared" si="13"/>
        <v>45961</v>
      </c>
      <c r="D59" s="155"/>
      <c r="E59" s="174"/>
      <c r="F59" s="175" t="str">
        <f t="shared" si="14"/>
        <v/>
      </c>
      <c r="G59" s="176"/>
      <c r="H59" s="96"/>
      <c r="I59" s="177"/>
      <c r="J59" s="176"/>
      <c r="K59" s="177"/>
      <c r="L59" s="176"/>
      <c r="M59" s="96"/>
      <c r="N59" s="179" t="str">
        <f>IF(COUNTA(L55:L61)=0,"",L54)</f>
        <v/>
      </c>
      <c r="O59" s="96" t="str">
        <f>IF(COUNTA(L55:L61)=0,"",L62)</f>
        <v/>
      </c>
      <c r="P59" s="180" t="str">
        <f>IF(COUNTA(L55:L61)=0,"",P$5*N59*O59)</f>
        <v/>
      </c>
      <c r="Q59" s="96" t="str">
        <f>IF(COUNTA(L55:L61)=0,"",IF(Q$5="","",Q$5))</f>
        <v/>
      </c>
      <c r="R59" s="96"/>
      <c r="S59" s="281"/>
    </row>
    <row r="60" spans="1:19" x14ac:dyDescent="0.2">
      <c r="A60" s="279"/>
      <c r="B60" s="178">
        <f t="shared" si="12"/>
        <v>45962</v>
      </c>
      <c r="C60" s="284">
        <f t="shared" si="13"/>
        <v>45962</v>
      </c>
      <c r="D60" s="155"/>
      <c r="E60" s="174"/>
      <c r="F60" s="175" t="str">
        <f t="shared" si="14"/>
        <v/>
      </c>
      <c r="G60" s="176"/>
      <c r="H60" s="96"/>
      <c r="I60" s="177"/>
      <c r="J60" s="176"/>
      <c r="K60" s="177"/>
      <c r="L60" s="176"/>
      <c r="M60" s="96"/>
      <c r="N60" s="154" t="str">
        <f>IF(P53="","","Stunden")</f>
        <v/>
      </c>
      <c r="O60" s="96" t="str">
        <f>IF(P53="","",IF(F62&gt;P53,F62-(F62-P53),F62))</f>
        <v/>
      </c>
      <c r="P60" s="180" t="str">
        <f>IF(P53="","",P$5*O60)</f>
        <v/>
      </c>
      <c r="Q60" s="96" t="str">
        <f>IF(P53="","",IF(Q$5="","",Q$5))</f>
        <v/>
      </c>
      <c r="R60" s="96"/>
      <c r="S60" s="281"/>
    </row>
    <row r="61" spans="1:19" x14ac:dyDescent="0.2">
      <c r="A61" s="279"/>
      <c r="B61" s="178">
        <f t="shared" si="12"/>
        <v>45963</v>
      </c>
      <c r="C61" s="284">
        <f t="shared" si="13"/>
        <v>45963</v>
      </c>
      <c r="D61" s="181"/>
      <c r="E61" s="182"/>
      <c r="F61" s="167" t="str">
        <f t="shared" si="14"/>
        <v/>
      </c>
      <c r="G61" s="183"/>
      <c r="H61" s="169"/>
      <c r="I61" s="184"/>
      <c r="J61" s="183"/>
      <c r="K61" s="184"/>
      <c r="L61" s="183"/>
      <c r="M61" s="96"/>
      <c r="N61" s="154" t="str">
        <f>IF(P53="","Stunden",IF(O61&lt;0,"Unterstunden","Überstunden"))</f>
        <v>Stunden</v>
      </c>
      <c r="O61" s="96">
        <f>IF(OR(P52=0,P52=""),F62-P53,P52+F62-P53)</f>
        <v>0</v>
      </c>
      <c r="P61" s="185" t="str">
        <f>(IF(OR(P54=0,P54=""),"",P54*O61))</f>
        <v/>
      </c>
      <c r="Q61" s="169" t="str">
        <f>(IF(OR(P54=0,P54=""),"",IF(Q$5="","",Q$5)))</f>
        <v/>
      </c>
      <c r="R61" s="96"/>
      <c r="S61" s="281"/>
    </row>
    <row r="62" spans="1:19" x14ac:dyDescent="0.2">
      <c r="A62" s="279"/>
      <c r="B62" s="153"/>
      <c r="C62" s="96"/>
      <c r="D62" s="187">
        <f>SUM(D55:D61)</f>
        <v>0</v>
      </c>
      <c r="E62" s="221">
        <f>SUM(E55:E61)</f>
        <v>0</v>
      </c>
      <c r="F62" s="187">
        <f>SUM(F55:F61)</f>
        <v>0</v>
      </c>
      <c r="G62" s="188"/>
      <c r="H62" s="188"/>
      <c r="I62" s="188">
        <f>SUM(I55:I61)</f>
        <v>0</v>
      </c>
      <c r="J62" s="188">
        <f>SUM(J55:J61)</f>
        <v>0</v>
      </c>
      <c r="K62" s="188">
        <f>SUM(K55:K61)</f>
        <v>0</v>
      </c>
      <c r="L62" s="188">
        <f>SUM(L55:L61)</f>
        <v>0</v>
      </c>
      <c r="M62" s="96"/>
      <c r="N62" s="96"/>
      <c r="O62" s="96"/>
      <c r="P62" s="180">
        <f>IF($B$7&gt;46148,"gesperrt!",SUM(P56:P61))</f>
        <v>0</v>
      </c>
      <c r="Q62" s="188" t="str">
        <f>IF(Q$5="","",Q$5)</f>
        <v>EUR</v>
      </c>
      <c r="R62" s="180">
        <f>P62+R50</f>
        <v>0</v>
      </c>
      <c r="S62" s="281" t="str">
        <f>Q62</f>
        <v>EUR</v>
      </c>
    </row>
    <row r="63" spans="1:19" x14ac:dyDescent="0.2">
      <c r="A63" s="285"/>
      <c r="B63" s="189"/>
      <c r="C63" s="169"/>
      <c r="D63" s="169"/>
      <c r="E63" s="169"/>
      <c r="F63" s="169"/>
      <c r="G63" s="169"/>
      <c r="H63" s="169"/>
      <c r="I63" s="190"/>
      <c r="J63" s="169"/>
      <c r="K63" s="169"/>
      <c r="L63" s="169"/>
      <c r="M63" s="169"/>
      <c r="N63" s="169"/>
      <c r="O63" s="169"/>
      <c r="P63" s="169"/>
      <c r="Q63" s="169"/>
      <c r="R63" s="191"/>
      <c r="S63" s="286"/>
    </row>
    <row r="64" spans="1:19" ht="21" x14ac:dyDescent="0.35">
      <c r="A64" s="287"/>
      <c r="B64" s="194" t="str">
        <f>IF(B67="","In Zelle B7",Kalenderwochenberechnung!G64)</f>
        <v>KW 45</v>
      </c>
      <c r="C64" s="193"/>
      <c r="D64" s="193"/>
      <c r="E64" s="193"/>
      <c r="F64" s="193"/>
      <c r="G64" s="193"/>
      <c r="H64" s="193"/>
      <c r="I64" s="195"/>
      <c r="J64" s="288"/>
      <c r="K64" s="193"/>
      <c r="L64" s="193"/>
      <c r="M64" s="193"/>
      <c r="N64" s="193"/>
      <c r="O64" s="197" t="str">
        <f>(IF(OR(P54=0,P54=""),"Std-Übertrag Vorwoche:",""))</f>
        <v>Std-Übertrag Vorwoche:</v>
      </c>
      <c r="P64" s="198">
        <f>(IF(OR(P54=0,P54=""),O61,""))</f>
        <v>0</v>
      </c>
      <c r="Q64" s="193" t="str">
        <f>(IF(OR(P54=0,P54=""),"Stunden",""))</f>
        <v>Stunden</v>
      </c>
      <c r="R64" s="193"/>
      <c r="S64" s="289"/>
    </row>
    <row r="65" spans="1:19" x14ac:dyDescent="0.2">
      <c r="A65" s="287"/>
      <c r="B65" s="199" t="str">
        <f>IF(B55="","Anfangsdatum","")</f>
        <v/>
      </c>
      <c r="C65" s="193"/>
      <c r="D65" s="197" t="s">
        <v>3</v>
      </c>
      <c r="E65" s="200" t="str">
        <f>IF(COUNTA(D67:D73)=0,"","Pausen")</f>
        <v/>
      </c>
      <c r="F65" s="197" t="str">
        <f>IF(COUNTA(D67:D73)=0,"","Tages-")</f>
        <v/>
      </c>
      <c r="G65" s="193"/>
      <c r="H65" s="193"/>
      <c r="I65" s="288"/>
      <c r="J65" s="193"/>
      <c r="K65" s="193"/>
      <c r="L65" s="290" t="str">
        <f>IF(COUNTA(I$6:L$6)=0,"","Stunden mit unterschiedl. Zuschlägen")</f>
        <v/>
      </c>
      <c r="M65" s="193"/>
      <c r="N65" s="193"/>
      <c r="O65" s="197" t="s">
        <v>13</v>
      </c>
      <c r="P65" s="155"/>
      <c r="Q65" s="193" t="s">
        <v>11</v>
      </c>
      <c r="R65" s="193"/>
      <c r="S65" s="289"/>
    </row>
    <row r="66" spans="1:19" x14ac:dyDescent="0.2">
      <c r="A66" s="287"/>
      <c r="B66" s="199" t="str">
        <f>IF(B67="","eingeben:","")</f>
        <v/>
      </c>
      <c r="C66" s="193"/>
      <c r="D66" s="202" t="s">
        <v>0</v>
      </c>
      <c r="E66" s="203" t="str">
        <f>IF(COUNTA(D67:D73)=0,"","Std/Tag")</f>
        <v/>
      </c>
      <c r="F66" s="204" t="str">
        <f>IF(COUNTA(D67:D73)=0,"","Leistung")</f>
        <v/>
      </c>
      <c r="G66" s="205" t="s">
        <v>2</v>
      </c>
      <c r="H66" s="205"/>
      <c r="I66" s="206" t="str">
        <f>IF(I$6="","",I$6)</f>
        <v/>
      </c>
      <c r="J66" s="206" t="str">
        <f>IF(J$6="","",J$6)</f>
        <v/>
      </c>
      <c r="K66" s="206" t="str">
        <f>IF(K$6="","",K$6)</f>
        <v/>
      </c>
      <c r="L66" s="206" t="str">
        <f>IF(L$6="","",L$6)</f>
        <v/>
      </c>
      <c r="M66" s="193"/>
      <c r="N66" s="207"/>
      <c r="O66" s="204" t="str">
        <f>IF(P65="","Std-Satz ohne Sollzeit:","Überstunden-Satz:")</f>
        <v>Std-Satz ohne Sollzeit:</v>
      </c>
      <c r="P66" s="170"/>
      <c r="Q66" s="207" t="str">
        <f>IF(Q$5="","",Q$5)</f>
        <v>EUR</v>
      </c>
      <c r="R66" s="193"/>
      <c r="S66" s="289"/>
    </row>
    <row r="67" spans="1:19" x14ac:dyDescent="0.2">
      <c r="A67" s="287"/>
      <c r="B67" s="208">
        <f>IF(B61="","",B61+1)</f>
        <v>45964</v>
      </c>
      <c r="C67" s="291">
        <f>IF(B67="","",B67)</f>
        <v>45964</v>
      </c>
      <c r="D67" s="155"/>
      <c r="E67" s="174"/>
      <c r="F67" s="198" t="str">
        <f>IF(D67="","",D67-E67)</f>
        <v/>
      </c>
      <c r="G67" s="176"/>
      <c r="H67" s="193"/>
      <c r="I67" s="177"/>
      <c r="J67" s="176"/>
      <c r="K67" s="177"/>
      <c r="L67" s="176"/>
      <c r="M67" s="193"/>
      <c r="N67" s="197" t="str">
        <f>IF(COUNTA(I67:L73)=0,"","Zuschlag %")</f>
        <v/>
      </c>
      <c r="O67" s="197" t="str">
        <f>IF(COUNTA(I67:L73)=0,"","Stunden")</f>
        <v/>
      </c>
      <c r="P67" s="193"/>
      <c r="Q67" s="193"/>
      <c r="R67" s="193"/>
      <c r="S67" s="289"/>
    </row>
    <row r="68" spans="1:19" x14ac:dyDescent="0.2">
      <c r="A68" s="287"/>
      <c r="B68" s="208">
        <f t="shared" ref="B68:B73" si="15">IF(B67="","",B67+1)</f>
        <v>45965</v>
      </c>
      <c r="C68" s="291">
        <f t="shared" ref="C68:C73" si="16">IF(B68="","",B68)</f>
        <v>45965</v>
      </c>
      <c r="D68" s="155"/>
      <c r="E68" s="174"/>
      <c r="F68" s="198" t="str">
        <f t="shared" ref="F68:F73" si="17">IF(D68="","",D68-E68)</f>
        <v/>
      </c>
      <c r="G68" s="176"/>
      <c r="H68" s="193"/>
      <c r="I68" s="177"/>
      <c r="J68" s="176"/>
      <c r="K68" s="177"/>
      <c r="L68" s="176"/>
      <c r="M68" s="193"/>
      <c r="N68" s="210" t="str">
        <f>IF(COUNTA(I67:I73)=0,"",I66)</f>
        <v/>
      </c>
      <c r="O68" s="193" t="str">
        <f>IF(COUNTA(I67:I73)=0,"",I74)</f>
        <v/>
      </c>
      <c r="P68" s="211" t="str">
        <f>IF(COUNTA(I67:I73)=0,"",P$5*N68*O68)</f>
        <v/>
      </c>
      <c r="Q68" s="193" t="str">
        <f>IF(COUNTA(I67:I73)=0,"",IF(Q$5="","",Q$5))</f>
        <v/>
      </c>
      <c r="R68" s="193"/>
      <c r="S68" s="289"/>
    </row>
    <row r="69" spans="1:19" x14ac:dyDescent="0.2">
      <c r="A69" s="287"/>
      <c r="B69" s="208">
        <f t="shared" si="15"/>
        <v>45966</v>
      </c>
      <c r="C69" s="291">
        <f t="shared" si="16"/>
        <v>45966</v>
      </c>
      <c r="D69" s="155"/>
      <c r="E69" s="174"/>
      <c r="F69" s="198" t="str">
        <f t="shared" si="17"/>
        <v/>
      </c>
      <c r="G69" s="176"/>
      <c r="H69" s="193"/>
      <c r="I69" s="177"/>
      <c r="J69" s="176"/>
      <c r="K69" s="177"/>
      <c r="L69" s="176"/>
      <c r="M69" s="193"/>
      <c r="N69" s="210" t="str">
        <f>IF(COUNTA(J67:J73)=0,"",J66)</f>
        <v/>
      </c>
      <c r="O69" s="193" t="str">
        <f>IF(COUNTA(J67:J73)=0,"",J74)</f>
        <v/>
      </c>
      <c r="P69" s="211" t="str">
        <f>IF(COUNTA(J67:J73)=0,"",P$5*N69*O69)</f>
        <v/>
      </c>
      <c r="Q69" s="193" t="str">
        <f>IF(COUNTA(J67:J73)=0,"",IF(Q$5="","",Q$5))</f>
        <v/>
      </c>
      <c r="R69" s="193"/>
      <c r="S69" s="289"/>
    </row>
    <row r="70" spans="1:19" x14ac:dyDescent="0.2">
      <c r="A70" s="287"/>
      <c r="B70" s="208">
        <f t="shared" si="15"/>
        <v>45967</v>
      </c>
      <c r="C70" s="291">
        <f t="shared" si="16"/>
        <v>45967</v>
      </c>
      <c r="D70" s="155"/>
      <c r="E70" s="174"/>
      <c r="F70" s="198" t="str">
        <f t="shared" si="17"/>
        <v/>
      </c>
      <c r="G70" s="176"/>
      <c r="H70" s="193"/>
      <c r="I70" s="177"/>
      <c r="J70" s="176"/>
      <c r="K70" s="177"/>
      <c r="L70" s="176"/>
      <c r="M70" s="193"/>
      <c r="N70" s="210" t="str">
        <f>IF(COUNTA(K67:K73)=0,"",K66)</f>
        <v/>
      </c>
      <c r="O70" s="193" t="str">
        <f>IF(COUNTA(K67:K73)=0,"",K74)</f>
        <v/>
      </c>
      <c r="P70" s="211" t="str">
        <f>IF(COUNTA(K67:K73)=0,"",P$5*N70*O70)</f>
        <v/>
      </c>
      <c r="Q70" s="193" t="str">
        <f>IF(COUNTA(K67:K73)=0,"",IF(Q$5="","",Q$5))</f>
        <v/>
      </c>
      <c r="R70" s="193"/>
      <c r="S70" s="289"/>
    </row>
    <row r="71" spans="1:19" x14ac:dyDescent="0.2">
      <c r="A71" s="287"/>
      <c r="B71" s="208">
        <f t="shared" si="15"/>
        <v>45968</v>
      </c>
      <c r="C71" s="291">
        <f t="shared" si="16"/>
        <v>45968</v>
      </c>
      <c r="D71" s="155"/>
      <c r="E71" s="174"/>
      <c r="F71" s="198" t="str">
        <f t="shared" si="17"/>
        <v/>
      </c>
      <c r="G71" s="176"/>
      <c r="H71" s="193"/>
      <c r="I71" s="177"/>
      <c r="J71" s="176"/>
      <c r="K71" s="177"/>
      <c r="L71" s="176"/>
      <c r="M71" s="193"/>
      <c r="N71" s="210" t="str">
        <f>IF(COUNTA(L67:L73)=0,"",L66)</f>
        <v/>
      </c>
      <c r="O71" s="193" t="str">
        <f>IF(COUNTA(L67:L73)=0,"",L74)</f>
        <v/>
      </c>
      <c r="P71" s="211" t="str">
        <f>IF(COUNTA(L67:L73)=0,"",P$5*N71*O71)</f>
        <v/>
      </c>
      <c r="Q71" s="193" t="str">
        <f>IF(COUNTA(L67:L73)=0,"",IF(Q$5="","",Q$5))</f>
        <v/>
      </c>
      <c r="R71" s="193"/>
      <c r="S71" s="289"/>
    </row>
    <row r="72" spans="1:19" x14ac:dyDescent="0.2">
      <c r="A72" s="287"/>
      <c r="B72" s="208">
        <f t="shared" si="15"/>
        <v>45969</v>
      </c>
      <c r="C72" s="291">
        <f t="shared" si="16"/>
        <v>45969</v>
      </c>
      <c r="D72" s="155"/>
      <c r="E72" s="174"/>
      <c r="F72" s="198" t="str">
        <f t="shared" si="17"/>
        <v/>
      </c>
      <c r="G72" s="176"/>
      <c r="H72" s="193"/>
      <c r="I72" s="177"/>
      <c r="J72" s="176"/>
      <c r="K72" s="177"/>
      <c r="L72" s="176"/>
      <c r="M72" s="193"/>
      <c r="N72" s="197" t="str">
        <f>IF(P65="","","Stunden")</f>
        <v/>
      </c>
      <c r="O72" s="193" t="str">
        <f>IF(P65="","",IF(F74&gt;P65,F74-(F74-P65),F74))</f>
        <v/>
      </c>
      <c r="P72" s="211" t="str">
        <f>IF(P65="","",P$5*O72)</f>
        <v/>
      </c>
      <c r="Q72" s="193" t="str">
        <f>IF(P65="","",IF(Q$5="","",Q$5))</f>
        <v/>
      </c>
      <c r="R72" s="193"/>
      <c r="S72" s="289"/>
    </row>
    <row r="73" spans="1:19" x14ac:dyDescent="0.2">
      <c r="A73" s="287"/>
      <c r="B73" s="208">
        <f t="shared" si="15"/>
        <v>45970</v>
      </c>
      <c r="C73" s="291">
        <f t="shared" si="16"/>
        <v>45970</v>
      </c>
      <c r="D73" s="155"/>
      <c r="E73" s="174"/>
      <c r="F73" s="198" t="str">
        <f t="shared" si="17"/>
        <v/>
      </c>
      <c r="G73" s="176"/>
      <c r="H73" s="193"/>
      <c r="I73" s="177"/>
      <c r="J73" s="176"/>
      <c r="K73" s="177"/>
      <c r="L73" s="176"/>
      <c r="M73" s="193"/>
      <c r="N73" s="197" t="str">
        <f>IF(P65="","Stunden",IF(O73&lt;0,"Unterstunden","Überstunden"))</f>
        <v>Stunden</v>
      </c>
      <c r="O73" s="193">
        <f>IF(OR(P64=0,P64=""),F74-P65,P64+F74-P65)</f>
        <v>0</v>
      </c>
      <c r="P73" s="212" t="str">
        <f>(IF(OR(P66=0,P66=""),"",P66*O73))</f>
        <v/>
      </c>
      <c r="Q73" s="207" t="str">
        <f>(IF(OR(P66=0,P66=""),"",IF(Q$5="","",Q$5)))</f>
        <v/>
      </c>
      <c r="R73" s="193"/>
      <c r="S73" s="289"/>
    </row>
    <row r="74" spans="1:19" x14ac:dyDescent="0.2">
      <c r="A74" s="287"/>
      <c r="B74" s="213"/>
      <c r="C74" s="193"/>
      <c r="D74" s="214">
        <f>SUM(D67:D73)</f>
        <v>0</v>
      </c>
      <c r="E74" s="215">
        <f>SUM(E67:E73)</f>
        <v>0</v>
      </c>
      <c r="F74" s="214">
        <f>SUM(F67:F73)</f>
        <v>0</v>
      </c>
      <c r="G74" s="216"/>
      <c r="H74" s="216"/>
      <c r="I74" s="216">
        <f>SUM(I67:I73)</f>
        <v>0</v>
      </c>
      <c r="J74" s="216">
        <f>SUM(J67:J73)</f>
        <v>0</v>
      </c>
      <c r="K74" s="216">
        <f>SUM(K67:K73)</f>
        <v>0</v>
      </c>
      <c r="L74" s="216">
        <f>SUM(L67:L73)</f>
        <v>0</v>
      </c>
      <c r="M74" s="193"/>
      <c r="N74" s="193"/>
      <c r="O74" s="193"/>
      <c r="P74" s="211">
        <f>IF($B$7&gt;46149,"gesperrt!",SUM(P68:P73))</f>
        <v>0</v>
      </c>
      <c r="Q74" s="216" t="str">
        <f>IF(Q$5="","",Q$5)</f>
        <v>EUR</v>
      </c>
      <c r="R74" s="211">
        <f>P74+R62</f>
        <v>0</v>
      </c>
      <c r="S74" s="289" t="str">
        <f>Q74</f>
        <v>EUR</v>
      </c>
    </row>
    <row r="75" spans="1:19" x14ac:dyDescent="0.2">
      <c r="A75" s="292"/>
      <c r="B75" s="217"/>
      <c r="C75" s="207"/>
      <c r="D75" s="207"/>
      <c r="E75" s="207"/>
      <c r="F75" s="207"/>
      <c r="G75" s="207"/>
      <c r="H75" s="207"/>
      <c r="I75" s="206"/>
      <c r="J75" s="207"/>
      <c r="K75" s="207"/>
      <c r="L75" s="207"/>
      <c r="M75" s="207"/>
      <c r="N75" s="207"/>
      <c r="O75" s="207"/>
      <c r="P75" s="207"/>
      <c r="Q75" s="207"/>
      <c r="R75" s="218"/>
      <c r="S75" s="293"/>
    </row>
  </sheetData>
  <sheetProtection algorithmName="SHA-512" hashValue="BWUMiHMQrWi9pZymlxcQvV2bRUmKKu25PcRUFKmCDSw6VukFiKmSuHMDIgB2TDRFkIS3K50t3EiBW4J5aJmJfg==" saltValue="6IA3FZIbdTXc60p4gsbgzA==" spinCount="100000" sheet="1" formatCells="0"/>
  <customSheetViews>
    <customSheetView guid="{7DF1639C-F05D-4519-A39E-5DC90299697B}" scale="108" showRowCol="0" showRuler="0">
      <pane ySplit="6" topLeftCell="A7" activePane="bottomLeft" state="frozenSplit"/>
      <selection pane="bottomLeft" activeCell="B8" sqref="B8"/>
      <pageMargins left="0.39370078740157483" right="0.39370078740157483" top="0.98425196850393704" bottom="0.98425196850393704" header="0.51181102362204722" footer="0.51181102362204722"/>
      <printOptions horizontalCentered="1" headings="1"/>
      <pageSetup paperSize="9" scale="70" orientation="portrait" horizontalDpi="300" verticalDpi="300" r:id="rId1"/>
      <headerFooter alignWithMargins="0">
        <oddHeader>&amp;L&amp;12&amp;F&amp;C&amp;12&amp;A&amp;R&amp;12&amp;D</oddHeader>
        <oddFooter>&amp;L&amp;12Aus XZ210 "Professionelle Zeiterfassung mit Honorarberechnung"&amp;R&amp;12© 2011 Auvista Verlag München</oddFooter>
      </headerFooter>
    </customSheetView>
    <customSheetView guid="{A02870E2-A4E1-4CF4-89B7-9811E6061B30}" scale="108" showRowCol="0">
      <pane ySplit="6" topLeftCell="A7" activePane="bottomLeft" state="frozenSplit"/>
      <selection pane="bottomLeft" activeCell="D7" sqref="D7"/>
      <pageMargins left="0.39370078740157483" right="0.39370078740157483" top="0.98425196850393704" bottom="0.98425196850393704" header="0.51181102362204722" footer="0.51181102362204722"/>
      <printOptions horizontalCentered="1" headings="1"/>
      <pageSetup paperSize="9" scale="70" orientation="portrait" horizontalDpi="300" verticalDpi="300" r:id="rId2"/>
      <headerFooter alignWithMargins="0">
        <oddHeader>&amp;L&amp;12&amp;F&amp;C&amp;12&amp;A&amp;R&amp;12&amp;D</oddHeader>
        <oddFooter>&amp;L&amp;12Aus XZ210 "Professionelle Zeiterfassung mit Honorarberechnung"&amp;R&amp;12© 2011 Auvista Verlag München</oddFooter>
      </headerFooter>
    </customSheetView>
  </customSheetViews>
  <phoneticPr fontId="0" type="noConversion"/>
  <hyperlinks>
    <hyperlink ref="B1" location="Zentrale!A23" display="Zentrale" xr:uid="{5661601C-8338-436E-BC85-CE5001AB8302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70" orientation="portrait" horizontalDpi="300" verticalDpi="300" r:id="rId3"/>
  <headerFooter alignWithMargins="0">
    <oddHeader>&amp;C&amp;"Calibri,Standard"&amp;12&amp;A   &amp;D</oddHeader>
    <oddFooter>&amp;C&amp;"Calibri,Standard"&amp;12Aus XZ210 "Professionelle Zeiterfassung mit Honorarberechnung"   © Auvista Verlag München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1C65E-B026-4D51-BC58-81F309A578B6}">
  <dimension ref="A1:S75"/>
  <sheetViews>
    <sheetView showRowColHeaders="0" tabSelected="1" zoomScale="108" zoomScaleNormal="108" workbookViewId="0">
      <selection activeCell="D7" sqref="D7"/>
    </sheetView>
  </sheetViews>
  <sheetFormatPr baseColWidth="10" defaultRowHeight="11.25" x14ac:dyDescent="0.2"/>
  <cols>
    <col min="1" max="1" width="2.83203125" style="149" customWidth="1"/>
    <col min="2" max="2" width="10.83203125" style="149" customWidth="1"/>
    <col min="3" max="3" width="4.83203125" style="149" bestFit="1" customWidth="1"/>
    <col min="4" max="4" width="12.83203125" style="149" customWidth="1"/>
    <col min="5" max="5" width="7.83203125" style="149" customWidth="1"/>
    <col min="6" max="6" width="8" style="149" bestFit="1" customWidth="1"/>
    <col min="7" max="7" width="20.83203125" style="149" customWidth="1"/>
    <col min="8" max="8" width="1.83203125" style="149" customWidth="1"/>
    <col min="9" max="9" width="6.83203125" style="149" customWidth="1"/>
    <col min="10" max="10" width="6.83203125" style="223" customWidth="1"/>
    <col min="11" max="12" width="6.83203125" style="149" customWidth="1"/>
    <col min="13" max="13" width="1.83203125" style="149" customWidth="1"/>
    <col min="14" max="14" width="11.5" style="149" bestFit="1" customWidth="1"/>
    <col min="15" max="15" width="7.83203125" style="149" customWidth="1"/>
    <col min="16" max="16" width="12" style="149"/>
    <col min="17" max="17" width="6.83203125" style="149" customWidth="1"/>
    <col min="18" max="18" width="12.83203125" style="149" customWidth="1"/>
    <col min="19" max="19" width="6.83203125" style="149" customWidth="1"/>
    <col min="20" max="16384" width="12" style="149"/>
  </cols>
  <sheetData>
    <row r="1" spans="1:19" ht="12.75" x14ac:dyDescent="0.2">
      <c r="A1" s="256" t="s">
        <v>246</v>
      </c>
      <c r="B1" s="150" t="s">
        <v>218</v>
      </c>
      <c r="C1" s="146"/>
      <c r="D1" s="146"/>
      <c r="E1" s="146"/>
      <c r="F1" s="146"/>
      <c r="G1" s="147"/>
      <c r="H1" s="96"/>
      <c r="I1" s="96"/>
      <c r="J1" s="148"/>
      <c r="K1" s="96"/>
      <c r="L1" s="96"/>
      <c r="M1" s="96"/>
      <c r="N1" s="96"/>
      <c r="O1" s="96"/>
      <c r="P1" s="96"/>
      <c r="Q1" s="96"/>
      <c r="R1" s="96"/>
      <c r="S1" s="96"/>
    </row>
    <row r="2" spans="1:19" ht="26.25" x14ac:dyDescent="0.4">
      <c r="A2" s="96"/>
      <c r="B2" s="96"/>
      <c r="C2" s="146"/>
      <c r="D2" s="146"/>
      <c r="E2" s="96"/>
      <c r="F2" s="255" t="s">
        <v>43</v>
      </c>
      <c r="G2" s="146"/>
      <c r="H2" s="96"/>
      <c r="I2" s="96"/>
      <c r="J2" s="148"/>
      <c r="K2" s="96"/>
      <c r="L2" s="96"/>
      <c r="M2" s="96"/>
      <c r="N2" s="151"/>
      <c r="O2" s="96"/>
      <c r="P2" s="152"/>
      <c r="Q2" s="96"/>
      <c r="R2" s="96"/>
      <c r="S2" s="96"/>
    </row>
    <row r="3" spans="1:19" x14ac:dyDescent="0.2">
      <c r="A3" s="96"/>
      <c r="B3" s="153"/>
      <c r="C3" s="146"/>
      <c r="D3" s="146"/>
      <c r="E3" s="96"/>
      <c r="F3" s="96"/>
      <c r="G3" s="146"/>
      <c r="H3" s="96"/>
      <c r="I3" s="96"/>
      <c r="J3" s="148"/>
      <c r="K3" s="96"/>
      <c r="L3" s="96"/>
      <c r="M3" s="96"/>
      <c r="N3" s="96"/>
      <c r="O3" s="154" t="s">
        <v>85</v>
      </c>
      <c r="P3" s="155">
        <v>0</v>
      </c>
      <c r="Q3" s="96" t="s">
        <v>11</v>
      </c>
      <c r="R3" s="96"/>
      <c r="S3" s="96"/>
    </row>
    <row r="4" spans="1:19" x14ac:dyDescent="0.2">
      <c r="A4" s="96"/>
      <c r="B4" s="156" t="s">
        <v>209</v>
      </c>
      <c r="C4" s="96"/>
      <c r="D4" s="96"/>
      <c r="E4" s="96"/>
      <c r="F4" s="96"/>
      <c r="G4" s="147"/>
      <c r="H4" s="96"/>
      <c r="I4" s="157"/>
      <c r="J4" s="148"/>
      <c r="K4" s="96"/>
      <c r="L4" s="96"/>
      <c r="M4" s="96"/>
      <c r="N4" s="96"/>
      <c r="O4" s="154" t="s">
        <v>12</v>
      </c>
      <c r="P4" s="155">
        <v>32</v>
      </c>
      <c r="Q4" s="96" t="s">
        <v>11</v>
      </c>
      <c r="R4" s="96"/>
      <c r="S4" s="96"/>
    </row>
    <row r="5" spans="1:19" x14ac:dyDescent="0.2">
      <c r="A5" s="96"/>
      <c r="B5" s="158" t="s">
        <v>229</v>
      </c>
      <c r="C5" s="96"/>
      <c r="D5" s="154" t="s">
        <v>3</v>
      </c>
      <c r="E5" s="159" t="str">
        <f>IF(COUNTA(D7:D13)=0,"","Pausen")</f>
        <v>Pausen</v>
      </c>
      <c r="F5" s="154" t="str">
        <f>IF(COUNTA(D7:D13)=0,"","Tages-")</f>
        <v>Tages-</v>
      </c>
      <c r="G5" s="96"/>
      <c r="H5" s="96"/>
      <c r="I5" s="148"/>
      <c r="J5" s="96"/>
      <c r="K5" s="96"/>
      <c r="L5" s="160" t="str">
        <f>IF(COUNTA(I$6:L$6)=0,"Bei Bedarf Zuschläge in Zeile 6 in % eintragen:","Stunden mit unterschiedl. Zuschlägen")</f>
        <v>Stunden mit unterschiedl. Zuschlägen</v>
      </c>
      <c r="M5" s="96"/>
      <c r="N5" s="96"/>
      <c r="O5" s="161" t="s">
        <v>1</v>
      </c>
      <c r="P5" s="162">
        <v>14</v>
      </c>
      <c r="Q5" s="163" t="s">
        <v>196</v>
      </c>
      <c r="R5" s="96"/>
      <c r="S5" s="96"/>
    </row>
    <row r="6" spans="1:19" x14ac:dyDescent="0.2">
      <c r="A6" s="96"/>
      <c r="B6" s="156" t="s">
        <v>210</v>
      </c>
      <c r="C6" s="96"/>
      <c r="D6" s="164" t="s">
        <v>0</v>
      </c>
      <c r="E6" s="165" t="str">
        <f>IF(COUNTA(D7:D13)=0,"","Std/Tag")</f>
        <v>Std/Tag</v>
      </c>
      <c r="F6" s="166" t="str">
        <f>IF(COUNTA(D7:D13)=0,"","Leistung")</f>
        <v>Leistung</v>
      </c>
      <c r="G6" s="167" t="s">
        <v>2</v>
      </c>
      <c r="H6" s="167"/>
      <c r="I6" s="168">
        <v>0.15</v>
      </c>
      <c r="J6" s="168">
        <v>0.25</v>
      </c>
      <c r="K6" s="168"/>
      <c r="L6" s="168"/>
      <c r="M6" s="96"/>
      <c r="N6" s="169"/>
      <c r="O6" s="166" t="str">
        <f>IF(P4="","Std-Satz ohne Sollzeit:","Überstunden-Satz:")</f>
        <v>Überstunden-Satz:</v>
      </c>
      <c r="P6" s="170">
        <v>15</v>
      </c>
      <c r="Q6" s="169" t="str">
        <f>IF(Q$5="","",Q$5)</f>
        <v>EUR</v>
      </c>
      <c r="R6" s="96"/>
      <c r="S6" s="96"/>
    </row>
    <row r="7" spans="1:19" x14ac:dyDescent="0.2">
      <c r="A7" s="171"/>
      <c r="B7" s="294">
        <v>45901</v>
      </c>
      <c r="C7" s="173">
        <f t="shared" ref="C7:C12" si="0">B7</f>
        <v>45901</v>
      </c>
      <c r="D7" s="155"/>
      <c r="E7" s="174"/>
      <c r="F7" s="175" t="str">
        <f t="shared" ref="F7:F13" si="1">IF(D7="","",D7-E7)</f>
        <v/>
      </c>
      <c r="G7" s="176" t="s">
        <v>201</v>
      </c>
      <c r="H7" s="96"/>
      <c r="I7" s="177"/>
      <c r="J7" s="176"/>
      <c r="K7" s="176"/>
      <c r="L7" s="176"/>
      <c r="M7" s="96"/>
      <c r="N7" s="154" t="str">
        <f>IF(COUNTA(I7:L13)=0,"","Zuschlag %")</f>
        <v>Zuschlag %</v>
      </c>
      <c r="O7" s="154" t="str">
        <f>IF(COUNTA(I7:L13)=0,"","Stunden")</f>
        <v>Stunden</v>
      </c>
      <c r="P7" s="96"/>
      <c r="Q7" s="96"/>
      <c r="R7" s="96"/>
      <c r="S7" s="96"/>
    </row>
    <row r="8" spans="1:19" x14ac:dyDescent="0.2">
      <c r="A8" s="96"/>
      <c r="B8" s="178">
        <f t="shared" ref="B8:B13" si="2">IF(B7="","",B7+1)</f>
        <v>45902</v>
      </c>
      <c r="C8" s="173">
        <f>B8</f>
        <v>45902</v>
      </c>
      <c r="D8" s="155">
        <v>9</v>
      </c>
      <c r="E8" s="174">
        <v>1</v>
      </c>
      <c r="F8" s="175">
        <f t="shared" si="1"/>
        <v>8</v>
      </c>
      <c r="G8" s="176" t="s">
        <v>197</v>
      </c>
      <c r="H8" s="96"/>
      <c r="I8" s="177"/>
      <c r="J8" s="176"/>
      <c r="K8" s="176"/>
      <c r="L8" s="176"/>
      <c r="M8" s="96"/>
      <c r="N8" s="179">
        <f>IF(COUNTA(I7:I13)=0,"",I6)</f>
        <v>0.15</v>
      </c>
      <c r="O8" s="96">
        <f>IF(COUNTA(I7:I13)=0,"",I14)</f>
        <v>5</v>
      </c>
      <c r="P8" s="180">
        <f>IF(COUNTA(I7:I13)=0,"",P$5*N8*O8)</f>
        <v>10.5</v>
      </c>
      <c r="Q8" s="96" t="str">
        <f>IF(COUNTA(I7:I13)=0,"",IF(Q$5="","",Q$5))</f>
        <v>EUR</v>
      </c>
      <c r="R8" s="96"/>
      <c r="S8" s="96"/>
    </row>
    <row r="9" spans="1:19" x14ac:dyDescent="0.2">
      <c r="A9" s="96"/>
      <c r="B9" s="178">
        <f t="shared" si="2"/>
        <v>45903</v>
      </c>
      <c r="C9" s="173">
        <f t="shared" si="0"/>
        <v>45903</v>
      </c>
      <c r="D9" s="155">
        <v>9</v>
      </c>
      <c r="E9" s="174">
        <v>1</v>
      </c>
      <c r="F9" s="175">
        <f t="shared" si="1"/>
        <v>8</v>
      </c>
      <c r="G9" s="176" t="s">
        <v>198</v>
      </c>
      <c r="H9" s="96"/>
      <c r="I9" s="177"/>
      <c r="J9" s="176"/>
      <c r="K9" s="177"/>
      <c r="L9" s="176"/>
      <c r="M9" s="96"/>
      <c r="N9" s="179">
        <f>IF(COUNTA(J7:J13)=0,"",J6)</f>
        <v>0.25</v>
      </c>
      <c r="O9" s="96">
        <f>IF(COUNTA(J7:J13)=0,"",J14)</f>
        <v>4</v>
      </c>
      <c r="P9" s="180">
        <f>IF(COUNTA(J7:J13)=0,"",P$5*N9*O9)</f>
        <v>14</v>
      </c>
      <c r="Q9" s="96" t="str">
        <f>IF(COUNTA(J7:J13)=0,"",IF(Q$5="","",Q$5))</f>
        <v>EUR</v>
      </c>
      <c r="R9" s="96"/>
      <c r="S9" s="96"/>
    </row>
    <row r="10" spans="1:19" x14ac:dyDescent="0.2">
      <c r="A10" s="96"/>
      <c r="B10" s="178">
        <f t="shared" si="2"/>
        <v>45904</v>
      </c>
      <c r="C10" s="173">
        <f t="shared" si="0"/>
        <v>45904</v>
      </c>
      <c r="D10" s="155">
        <v>9</v>
      </c>
      <c r="E10" s="174">
        <v>0.5</v>
      </c>
      <c r="F10" s="175">
        <f t="shared" si="1"/>
        <v>8.5</v>
      </c>
      <c r="G10" s="176" t="s">
        <v>199</v>
      </c>
      <c r="H10" s="96"/>
      <c r="I10" s="177"/>
      <c r="J10" s="176"/>
      <c r="K10" s="177"/>
      <c r="L10" s="176"/>
      <c r="M10" s="96"/>
      <c r="N10" s="179" t="str">
        <f>IF(COUNTA(K7:K13)=0,"",K6)</f>
        <v/>
      </c>
      <c r="O10" s="96" t="str">
        <f>IF(COUNTA(K7:K13)=0,"",K14)</f>
        <v/>
      </c>
      <c r="P10" s="180" t="str">
        <f>IF(COUNTA(K7:K13)=0,"",P$5*N10*O10)</f>
        <v/>
      </c>
      <c r="Q10" s="96" t="str">
        <f>IF(COUNTA(K7:K13)=0,"",IF(Q$5="","",Q$5))</f>
        <v/>
      </c>
      <c r="R10" s="96"/>
      <c r="S10" s="96"/>
    </row>
    <row r="11" spans="1:19" x14ac:dyDescent="0.2">
      <c r="A11" s="96"/>
      <c r="B11" s="178">
        <f t="shared" si="2"/>
        <v>45905</v>
      </c>
      <c r="C11" s="173">
        <f t="shared" si="0"/>
        <v>45905</v>
      </c>
      <c r="D11" s="155">
        <v>5</v>
      </c>
      <c r="E11" s="174"/>
      <c r="F11" s="175">
        <f t="shared" si="1"/>
        <v>5</v>
      </c>
      <c r="G11" s="176" t="s">
        <v>200</v>
      </c>
      <c r="H11" s="96"/>
      <c r="I11" s="177"/>
      <c r="J11" s="176"/>
      <c r="K11" s="177"/>
      <c r="L11" s="176"/>
      <c r="M11" s="96"/>
      <c r="N11" s="179" t="str">
        <f>IF(COUNTA(L7:L13)=0,"",L6)</f>
        <v/>
      </c>
      <c r="O11" s="96" t="str">
        <f>IF(COUNTA(L7:L13)=0,"",L14)</f>
        <v/>
      </c>
      <c r="P11" s="180" t="str">
        <f>IF(COUNTA(L7:L13)=0,"",P$5*N11*O11)</f>
        <v/>
      </c>
      <c r="Q11" s="96" t="str">
        <f>IF(COUNTA(L7:L13)=0,"",IF(Q$5="","",Q$5))</f>
        <v/>
      </c>
      <c r="R11" s="96"/>
      <c r="S11" s="96"/>
    </row>
    <row r="12" spans="1:19" x14ac:dyDescent="0.2">
      <c r="A12" s="96"/>
      <c r="B12" s="178">
        <f t="shared" si="2"/>
        <v>45906</v>
      </c>
      <c r="C12" s="173">
        <f t="shared" si="0"/>
        <v>45906</v>
      </c>
      <c r="D12" s="155">
        <v>5</v>
      </c>
      <c r="E12" s="174"/>
      <c r="F12" s="175">
        <f t="shared" si="1"/>
        <v>5</v>
      </c>
      <c r="G12" s="176"/>
      <c r="H12" s="96"/>
      <c r="I12" s="177">
        <v>5</v>
      </c>
      <c r="J12" s="176"/>
      <c r="K12" s="177"/>
      <c r="L12" s="176"/>
      <c r="M12" s="96"/>
      <c r="N12" s="154" t="str">
        <f>IF(P$4="","","Stunden")</f>
        <v>Stunden</v>
      </c>
      <c r="O12" s="96">
        <f>IF(P$4="","",IF(F14&gt;P4,F14-(F14-P4),F14))</f>
        <v>32</v>
      </c>
      <c r="P12" s="180">
        <f>IF(P$4="","",P$5*O12)</f>
        <v>448</v>
      </c>
      <c r="Q12" s="96" t="str">
        <f>IF(P$4="","",IF(Q$5="","",Q$5))</f>
        <v>EUR</v>
      </c>
      <c r="R12" s="96"/>
      <c r="S12" s="96"/>
    </row>
    <row r="13" spans="1:19" x14ac:dyDescent="0.2">
      <c r="A13" s="96"/>
      <c r="B13" s="178">
        <f t="shared" si="2"/>
        <v>45907</v>
      </c>
      <c r="C13" s="173">
        <f>B13</f>
        <v>45907</v>
      </c>
      <c r="D13" s="181">
        <v>4</v>
      </c>
      <c r="E13" s="182"/>
      <c r="F13" s="167">
        <f t="shared" si="1"/>
        <v>4</v>
      </c>
      <c r="G13" s="183"/>
      <c r="H13" s="169"/>
      <c r="I13" s="184"/>
      <c r="J13" s="183">
        <v>4</v>
      </c>
      <c r="K13" s="184"/>
      <c r="L13" s="183"/>
      <c r="M13" s="96"/>
      <c r="N13" s="154" t="str">
        <f>IF(P$4="","Stunden",IF(O13&lt;0,"Unterstunden","Überstunden"))</f>
        <v>Überstunden</v>
      </c>
      <c r="O13" s="96">
        <f>IF(OR(P3=0,P3=""),F14-P4,P3+F14-P4)</f>
        <v>6.5</v>
      </c>
      <c r="P13" s="185">
        <f>(IF(OR(P$6=0,P$6=""),"",P$6*O13))</f>
        <v>97.5</v>
      </c>
      <c r="Q13" s="169" t="str">
        <f>(IF(OR(P$6=0,P$6=""),"",IF(Q$5="","",Q$5)))</f>
        <v>EUR</v>
      </c>
      <c r="R13" s="180">
        <f>P13</f>
        <v>97.5</v>
      </c>
      <c r="S13" s="96" t="str">
        <f>Q13</f>
        <v>EUR</v>
      </c>
    </row>
    <row r="14" spans="1:19" x14ac:dyDescent="0.2">
      <c r="A14" s="96"/>
      <c r="B14" s="153"/>
      <c r="C14" s="96"/>
      <c r="D14" s="175">
        <f>SUM(D7:D13)</f>
        <v>41</v>
      </c>
      <c r="E14" s="186">
        <f>SUM(E7:E13)</f>
        <v>2.5</v>
      </c>
      <c r="F14" s="187">
        <f>SUM(F7:F13)</f>
        <v>38.5</v>
      </c>
      <c r="G14" s="96"/>
      <c r="H14" s="96"/>
      <c r="I14" s="96">
        <f>SUM(I7:I13)</f>
        <v>5</v>
      </c>
      <c r="J14" s="96">
        <f>SUM(J7:J13)</f>
        <v>4</v>
      </c>
      <c r="K14" s="96">
        <f>SUM(K7:K13)</f>
        <v>0</v>
      </c>
      <c r="L14" s="96">
        <f>SUM(L7:L13)</f>
        <v>0</v>
      </c>
      <c r="M14" s="96"/>
      <c r="N14" s="96"/>
      <c r="O14" s="96"/>
      <c r="P14" s="180">
        <f>IF($B$7&gt;45901,"gesperrt!",SUM(P8:P13))</f>
        <v>570</v>
      </c>
      <c r="Q14" s="188" t="str">
        <f>IF(Q$5="","",Q$5)</f>
        <v>EUR</v>
      </c>
      <c r="R14" s="180">
        <f>P14</f>
        <v>570</v>
      </c>
      <c r="S14" s="96" t="str">
        <f>Q14</f>
        <v>EUR</v>
      </c>
    </row>
    <row r="15" spans="1:19" x14ac:dyDescent="0.2">
      <c r="A15" s="169"/>
      <c r="B15" s="189"/>
      <c r="C15" s="169"/>
      <c r="D15" s="169"/>
      <c r="E15" s="169"/>
      <c r="F15" s="169"/>
      <c r="G15" s="169"/>
      <c r="H15" s="169"/>
      <c r="I15" s="190"/>
      <c r="J15" s="169"/>
      <c r="K15" s="169"/>
      <c r="L15" s="169"/>
      <c r="M15" s="169"/>
      <c r="N15" s="169"/>
      <c r="O15" s="169"/>
      <c r="P15" s="169"/>
      <c r="Q15" s="169"/>
      <c r="R15" s="191"/>
      <c r="S15" s="192"/>
    </row>
    <row r="16" spans="1:19" ht="21" x14ac:dyDescent="0.35">
      <c r="A16" s="193"/>
      <c r="B16" s="194" t="s">
        <v>265</v>
      </c>
      <c r="C16" s="193"/>
      <c r="D16" s="193"/>
      <c r="E16" s="193"/>
      <c r="F16" s="193"/>
      <c r="G16" s="193"/>
      <c r="H16" s="193"/>
      <c r="I16" s="195"/>
      <c r="J16" s="196"/>
      <c r="K16" s="193"/>
      <c r="L16" s="193"/>
      <c r="M16" s="193"/>
      <c r="N16" s="193"/>
      <c r="O16" s="197" t="str">
        <f>(IF(OR(P$6=0,P$6=""),"Std-Übertrag Vorwoche:",""))</f>
        <v/>
      </c>
      <c r="P16" s="198" t="str">
        <f>(IF(OR(P$6=0,P$6=""),O13,""))</f>
        <v/>
      </c>
      <c r="Q16" s="193" t="str">
        <f>(IF(OR(P$6=0,P$6=""),"Stunden",""))</f>
        <v/>
      </c>
      <c r="R16" s="193"/>
      <c r="S16" s="193"/>
    </row>
    <row r="17" spans="1:19" x14ac:dyDescent="0.2">
      <c r="A17" s="193"/>
      <c r="B17" s="199" t="str">
        <f>IF(B7="","Anfangsdatum","")</f>
        <v/>
      </c>
      <c r="C17" s="193"/>
      <c r="D17" s="197" t="s">
        <v>3</v>
      </c>
      <c r="E17" s="200" t="str">
        <f>IF(COUNTA(D19:D25)=0,"","Pausen")</f>
        <v>Pausen</v>
      </c>
      <c r="F17" s="197" t="str">
        <f>IF(COUNTA(D19:D25)=0,"","Tages-")</f>
        <v>Tages-</v>
      </c>
      <c r="G17" s="193"/>
      <c r="H17" s="193"/>
      <c r="I17" s="196"/>
      <c r="J17" s="193"/>
      <c r="K17" s="193"/>
      <c r="L17" s="201" t="str">
        <f>IF(COUNTA(I$6:L$6)=0,"","Stunden mit unterschiedl. Zuschlägen")</f>
        <v>Stunden mit unterschiedl. Zuschlägen</v>
      </c>
      <c r="M17" s="193"/>
      <c r="N17" s="193"/>
      <c r="O17" s="197" t="s">
        <v>13</v>
      </c>
      <c r="P17" s="155">
        <v>32</v>
      </c>
      <c r="Q17" s="193" t="s">
        <v>11</v>
      </c>
      <c r="R17" s="193"/>
      <c r="S17" s="193"/>
    </row>
    <row r="18" spans="1:19" x14ac:dyDescent="0.2">
      <c r="A18" s="193"/>
      <c r="B18" s="199" t="str">
        <f>IF(B19="","eingeben:","")</f>
        <v/>
      </c>
      <c r="C18" s="193"/>
      <c r="D18" s="202" t="s">
        <v>0</v>
      </c>
      <c r="E18" s="203" t="str">
        <f>IF(COUNTA(D19:D25)=0,"","Std/Tag")</f>
        <v>Std/Tag</v>
      </c>
      <c r="F18" s="204" t="str">
        <f>IF(COUNTA(D19:D25)=0,"","Leistung")</f>
        <v>Leistung</v>
      </c>
      <c r="G18" s="205" t="s">
        <v>2</v>
      </c>
      <c r="H18" s="205"/>
      <c r="I18" s="206">
        <f>IF(I$6="","",I$6)</f>
        <v>0.15</v>
      </c>
      <c r="J18" s="206">
        <f>IF(J$6="","",J$6)</f>
        <v>0.25</v>
      </c>
      <c r="K18" s="206" t="str">
        <f>IF(K$6="","",K$6)</f>
        <v/>
      </c>
      <c r="L18" s="206" t="str">
        <f>IF(L$6="","",L$6)</f>
        <v/>
      </c>
      <c r="M18" s="193"/>
      <c r="N18" s="207"/>
      <c r="O18" s="204" t="str">
        <f>IF(P17="","Std-Satz ohne Sollzeit:","Überstunden-Satz:")</f>
        <v>Überstunden-Satz:</v>
      </c>
      <c r="P18" s="170">
        <v>15</v>
      </c>
      <c r="Q18" s="207" t="str">
        <f>IF(Q$5="","",Q$5)</f>
        <v>EUR</v>
      </c>
      <c r="R18" s="193"/>
      <c r="S18" s="193"/>
    </row>
    <row r="19" spans="1:19" x14ac:dyDescent="0.2">
      <c r="A19" s="193"/>
      <c r="B19" s="208">
        <f>IF(B13="","",B13+1)</f>
        <v>45908</v>
      </c>
      <c r="C19" s="209">
        <f t="shared" ref="C19:C24" si="3">B19</f>
        <v>45908</v>
      </c>
      <c r="D19" s="155">
        <v>9</v>
      </c>
      <c r="E19" s="174"/>
      <c r="F19" s="198">
        <f t="shared" ref="F19:F25" si="4">IF(D19="","",D19-E19)</f>
        <v>9</v>
      </c>
      <c r="G19" s="176"/>
      <c r="H19" s="193"/>
      <c r="I19" s="177"/>
      <c r="J19" s="176"/>
      <c r="K19" s="177"/>
      <c r="L19" s="176"/>
      <c r="M19" s="193"/>
      <c r="N19" s="197" t="str">
        <f>IF(COUNTA(I19:L25)=0,"","Zuschlag %")</f>
        <v>Zuschlag %</v>
      </c>
      <c r="O19" s="197" t="str">
        <f>IF(COUNTA(I19:L25)=0,"","Stunden")</f>
        <v>Stunden</v>
      </c>
      <c r="P19" s="193"/>
      <c r="Q19" s="193"/>
      <c r="R19" s="193"/>
      <c r="S19" s="193"/>
    </row>
    <row r="20" spans="1:19" x14ac:dyDescent="0.2">
      <c r="A20" s="193"/>
      <c r="B20" s="208">
        <f t="shared" ref="B20:B25" si="5">IF(B19="","",B19+1)</f>
        <v>45909</v>
      </c>
      <c r="C20" s="209">
        <f t="shared" si="3"/>
        <v>45909</v>
      </c>
      <c r="D20" s="155">
        <v>11</v>
      </c>
      <c r="E20" s="174"/>
      <c r="F20" s="198">
        <f t="shared" si="4"/>
        <v>11</v>
      </c>
      <c r="G20" s="176" t="s">
        <v>202</v>
      </c>
      <c r="H20" s="193"/>
      <c r="I20" s="177">
        <v>2</v>
      </c>
      <c r="J20" s="176"/>
      <c r="K20" s="177"/>
      <c r="L20" s="176"/>
      <c r="M20" s="193"/>
      <c r="N20" s="210">
        <f>IF(COUNTA(I19:I25)=0,"",I18)</f>
        <v>0.15</v>
      </c>
      <c r="O20" s="193">
        <f>IF(COUNTA(I19:I25)=0,"",I26)</f>
        <v>2</v>
      </c>
      <c r="P20" s="211">
        <f>IF(COUNTA(I19:I25)=0,"",P$5*N20*O20)</f>
        <v>4.2</v>
      </c>
      <c r="Q20" s="193" t="str">
        <f>IF(COUNTA(I19:I25)=0,"",IF(Q$5="","",Q$5))</f>
        <v>EUR</v>
      </c>
      <c r="R20" s="193"/>
      <c r="S20" s="193"/>
    </row>
    <row r="21" spans="1:19" x14ac:dyDescent="0.2">
      <c r="A21" s="193"/>
      <c r="B21" s="208">
        <f t="shared" si="5"/>
        <v>45910</v>
      </c>
      <c r="C21" s="209">
        <f t="shared" si="3"/>
        <v>45910</v>
      </c>
      <c r="D21" s="155">
        <v>9</v>
      </c>
      <c r="E21" s="174"/>
      <c r="F21" s="198">
        <f t="shared" si="4"/>
        <v>9</v>
      </c>
      <c r="G21" s="176"/>
      <c r="H21" s="193"/>
      <c r="I21" s="177"/>
      <c r="J21" s="176"/>
      <c r="K21" s="177"/>
      <c r="L21" s="176"/>
      <c r="M21" s="193"/>
      <c r="N21" s="210" t="str">
        <f>IF(COUNTA(J19:J25)=0,"",J18)</f>
        <v/>
      </c>
      <c r="O21" s="193" t="str">
        <f>IF(COUNTA(J19:J25)=0,"",J26)</f>
        <v/>
      </c>
      <c r="P21" s="211" t="str">
        <f>IF(COUNTA(J19:J25)=0,"",P$5*N21*O21)</f>
        <v/>
      </c>
      <c r="Q21" s="193" t="str">
        <f>IF(COUNTA(J19:J25)=0,"",IF(Q$5="","",Q$5))</f>
        <v/>
      </c>
      <c r="R21" s="193"/>
      <c r="S21" s="193"/>
    </row>
    <row r="22" spans="1:19" x14ac:dyDescent="0.2">
      <c r="A22" s="193"/>
      <c r="B22" s="208">
        <f t="shared" si="5"/>
        <v>45911</v>
      </c>
      <c r="C22" s="209">
        <f t="shared" si="3"/>
        <v>45911</v>
      </c>
      <c r="D22" s="155">
        <v>7</v>
      </c>
      <c r="E22" s="174"/>
      <c r="F22" s="198">
        <f t="shared" si="4"/>
        <v>7</v>
      </c>
      <c r="G22" s="176"/>
      <c r="H22" s="193"/>
      <c r="I22" s="177"/>
      <c r="J22" s="176"/>
      <c r="K22" s="177"/>
      <c r="L22" s="176"/>
      <c r="M22" s="193"/>
      <c r="N22" s="210" t="str">
        <f>IF(COUNTA(K19:K25)=0,"",K18)</f>
        <v/>
      </c>
      <c r="O22" s="193" t="str">
        <f>IF(COUNTA(K19:K25)=0,"",K26)</f>
        <v/>
      </c>
      <c r="P22" s="211" t="str">
        <f>IF(COUNTA(K19:K25)=0,"",P$5*N22*O22)</f>
        <v/>
      </c>
      <c r="Q22" s="193" t="str">
        <f>IF(COUNTA(K19:K25)=0,"",IF(Q$5="","",Q$5))</f>
        <v/>
      </c>
      <c r="R22" s="193"/>
      <c r="S22" s="193"/>
    </row>
    <row r="23" spans="1:19" x14ac:dyDescent="0.2">
      <c r="A23" s="193"/>
      <c r="B23" s="208">
        <f t="shared" si="5"/>
        <v>45912</v>
      </c>
      <c r="C23" s="209">
        <f t="shared" si="3"/>
        <v>45912</v>
      </c>
      <c r="D23" s="155">
        <v>8</v>
      </c>
      <c r="E23" s="174"/>
      <c r="F23" s="198">
        <f t="shared" si="4"/>
        <v>8</v>
      </c>
      <c r="G23" s="176"/>
      <c r="H23" s="193"/>
      <c r="I23" s="177"/>
      <c r="J23" s="176"/>
      <c r="K23" s="177"/>
      <c r="L23" s="176"/>
      <c r="M23" s="193"/>
      <c r="N23" s="210" t="str">
        <f>IF(COUNTA(L19:L25)=0,"",L18)</f>
        <v/>
      </c>
      <c r="O23" s="193" t="str">
        <f>IF(COUNTA(L19:L25)=0,"",L26)</f>
        <v/>
      </c>
      <c r="P23" s="211" t="str">
        <f>IF(COUNTA(L19:L25)=0,"",P$5*N23*O23)</f>
        <v/>
      </c>
      <c r="Q23" s="193" t="str">
        <f>IF(COUNTA(L19:L25)=0,"",IF(Q$5="","",Q$5))</f>
        <v/>
      </c>
      <c r="R23" s="193"/>
      <c r="S23" s="193"/>
    </row>
    <row r="24" spans="1:19" x14ac:dyDescent="0.2">
      <c r="A24" s="193"/>
      <c r="B24" s="208">
        <f t="shared" si="5"/>
        <v>45913</v>
      </c>
      <c r="C24" s="209">
        <f t="shared" si="3"/>
        <v>45913</v>
      </c>
      <c r="D24" s="155"/>
      <c r="E24" s="174"/>
      <c r="F24" s="198" t="str">
        <f t="shared" si="4"/>
        <v/>
      </c>
      <c r="G24" s="176"/>
      <c r="H24" s="193"/>
      <c r="I24" s="177"/>
      <c r="J24" s="176"/>
      <c r="K24" s="177"/>
      <c r="L24" s="176"/>
      <c r="M24" s="193"/>
      <c r="N24" s="197" t="str">
        <f>IF(P17="","","Stunden")</f>
        <v>Stunden</v>
      </c>
      <c r="O24" s="193">
        <f>IF(P17="","",IF(F26&gt;P17,F26-(F26-P17),F26))</f>
        <v>32</v>
      </c>
      <c r="P24" s="211">
        <f>IF(P17="","",P$5*O24)</f>
        <v>448</v>
      </c>
      <c r="Q24" s="193" t="str">
        <f>IF(P17="","",IF(Q$5="","",Q$5))</f>
        <v>EUR</v>
      </c>
      <c r="R24" s="193"/>
      <c r="S24" s="193"/>
    </row>
    <row r="25" spans="1:19" x14ac:dyDescent="0.2">
      <c r="A25" s="193"/>
      <c r="B25" s="208">
        <f t="shared" si="5"/>
        <v>45914</v>
      </c>
      <c r="C25" s="209">
        <f>B25</f>
        <v>45914</v>
      </c>
      <c r="D25" s="155"/>
      <c r="E25" s="174"/>
      <c r="F25" s="198" t="str">
        <f t="shared" si="4"/>
        <v/>
      </c>
      <c r="G25" s="176"/>
      <c r="H25" s="193"/>
      <c r="I25" s="177"/>
      <c r="J25" s="176"/>
      <c r="K25" s="177"/>
      <c r="L25" s="176"/>
      <c r="M25" s="193"/>
      <c r="N25" s="197" t="str">
        <f>IF(P17="","Stunden",IF(O25&lt;0,"Unterstunden","Überstunden"))</f>
        <v>Überstunden</v>
      </c>
      <c r="O25" s="193">
        <f>IF(OR(P16=0,P16=""),F26-P17,P16+F26-P17)</f>
        <v>12</v>
      </c>
      <c r="P25" s="212">
        <f>(IF(OR(P18=0,P18=""),"",P18*O25))</f>
        <v>180</v>
      </c>
      <c r="Q25" s="207" t="str">
        <f>(IF(OR(P18=0,P18=""),"",IF(Q$5="","",Q$5)))</f>
        <v>EUR</v>
      </c>
      <c r="R25" s="193"/>
      <c r="S25" s="193"/>
    </row>
    <row r="26" spans="1:19" x14ac:dyDescent="0.2">
      <c r="A26" s="193"/>
      <c r="B26" s="213"/>
      <c r="C26" s="193"/>
      <c r="D26" s="214">
        <f>SUM(D19:D25)</f>
        <v>44</v>
      </c>
      <c r="E26" s="215">
        <f>SUM(E19:E25)</f>
        <v>0</v>
      </c>
      <c r="F26" s="214">
        <f>SUM(F19:F25)</f>
        <v>44</v>
      </c>
      <c r="G26" s="216"/>
      <c r="H26" s="216"/>
      <c r="I26" s="216">
        <f>SUM(I19:I25)</f>
        <v>2</v>
      </c>
      <c r="J26" s="216">
        <f>SUM(J19:J25)</f>
        <v>0</v>
      </c>
      <c r="K26" s="216">
        <f>SUM(K19:K25)</f>
        <v>0</v>
      </c>
      <c r="L26" s="216">
        <f>SUM(L19:L25)</f>
        <v>0</v>
      </c>
      <c r="M26" s="193"/>
      <c r="N26" s="193"/>
      <c r="O26" s="193"/>
      <c r="P26" s="211">
        <f>IF($B$7&gt;45901,"gesperrt!",SUM(P20:P25))</f>
        <v>632.20000000000005</v>
      </c>
      <c r="Q26" s="216" t="str">
        <f>IF(Q$5="","",Q$5)</f>
        <v>EUR</v>
      </c>
      <c r="R26" s="211">
        <f>P26+R14</f>
        <v>1202.2</v>
      </c>
      <c r="S26" s="193" t="str">
        <f>Q26</f>
        <v>EUR</v>
      </c>
    </row>
    <row r="27" spans="1:19" x14ac:dyDescent="0.2">
      <c r="A27" s="207"/>
      <c r="B27" s="217"/>
      <c r="C27" s="207"/>
      <c r="D27" s="207"/>
      <c r="E27" s="207"/>
      <c r="F27" s="207"/>
      <c r="G27" s="207"/>
      <c r="H27" s="207"/>
      <c r="I27" s="206"/>
      <c r="J27" s="207"/>
      <c r="K27" s="207"/>
      <c r="L27" s="207"/>
      <c r="M27" s="207"/>
      <c r="N27" s="207"/>
      <c r="O27" s="207"/>
      <c r="P27" s="207"/>
      <c r="Q27" s="207"/>
      <c r="R27" s="218"/>
      <c r="S27" s="219"/>
    </row>
    <row r="28" spans="1:19" ht="21" x14ac:dyDescent="0.35">
      <c r="A28" s="96"/>
      <c r="B28" s="220" t="s">
        <v>266</v>
      </c>
      <c r="C28" s="96"/>
      <c r="D28" s="96"/>
      <c r="E28" s="96"/>
      <c r="F28" s="96"/>
      <c r="G28" s="96"/>
      <c r="H28" s="96"/>
      <c r="I28" s="157"/>
      <c r="J28" s="148"/>
      <c r="K28" s="96"/>
      <c r="L28" s="96"/>
      <c r="M28" s="96"/>
      <c r="N28" s="96"/>
      <c r="O28" s="154" t="str">
        <f>(IF(OR(P18=0,P18=""),"Std-Übertrag Vorwoche:",""))</f>
        <v/>
      </c>
      <c r="P28" s="175" t="str">
        <f>(IF(OR(P18=0,P18=""),O25,""))</f>
        <v/>
      </c>
      <c r="Q28" s="96" t="str">
        <f>(IF(OR(P18=0,P18=""),"Stunden",""))</f>
        <v/>
      </c>
      <c r="R28" s="96"/>
      <c r="S28" s="96"/>
    </row>
    <row r="29" spans="1:19" x14ac:dyDescent="0.2">
      <c r="A29" s="96"/>
      <c r="B29" s="156" t="str">
        <f>IF(B19="","Anfangsdatum","")</f>
        <v/>
      </c>
      <c r="C29" s="96"/>
      <c r="D29" s="154" t="s">
        <v>3</v>
      </c>
      <c r="E29" s="159" t="str">
        <f>IF(COUNTA(D31:D37)=0,"","Pausen")</f>
        <v>Pausen</v>
      </c>
      <c r="F29" s="154" t="str">
        <f>IF(COUNTA(D31:D37)=0,"","Tages-")</f>
        <v>Tages-</v>
      </c>
      <c r="G29" s="96"/>
      <c r="H29" s="96"/>
      <c r="I29" s="148"/>
      <c r="J29" s="96"/>
      <c r="K29" s="96"/>
      <c r="L29" s="160" t="str">
        <f>IF(COUNTA(I$6:L$6)=0,"","Stunden mit unterschiedl. Zuschlägen")</f>
        <v>Stunden mit unterschiedl. Zuschlägen</v>
      </c>
      <c r="M29" s="96"/>
      <c r="N29" s="96"/>
      <c r="O29" s="154" t="s">
        <v>13</v>
      </c>
      <c r="P29" s="155">
        <v>40</v>
      </c>
      <c r="Q29" s="96" t="s">
        <v>11</v>
      </c>
      <c r="R29" s="96"/>
      <c r="S29" s="96"/>
    </row>
    <row r="30" spans="1:19" x14ac:dyDescent="0.2">
      <c r="A30" s="96"/>
      <c r="B30" s="156" t="str">
        <f>IF(B31="","eingeben:","")</f>
        <v/>
      </c>
      <c r="C30" s="96"/>
      <c r="D30" s="164" t="s">
        <v>0</v>
      </c>
      <c r="E30" s="165" t="str">
        <f>IF(COUNTA(D31:D37)=0,"","Std/Tag")</f>
        <v>Std/Tag</v>
      </c>
      <c r="F30" s="166" t="str">
        <f>IF(COUNTA(D31:D37)=0,"","Leistung")</f>
        <v>Leistung</v>
      </c>
      <c r="G30" s="167" t="s">
        <v>2</v>
      </c>
      <c r="H30" s="167"/>
      <c r="I30" s="190">
        <f>IF(I$6="","",I$6)</f>
        <v>0.15</v>
      </c>
      <c r="J30" s="190">
        <f>IF(J$6="","",J$6)</f>
        <v>0.25</v>
      </c>
      <c r="K30" s="190" t="str">
        <f>IF(K$6="","",K$6)</f>
        <v/>
      </c>
      <c r="L30" s="190" t="str">
        <f>IF(L$6="","",L$6)</f>
        <v/>
      </c>
      <c r="M30" s="96"/>
      <c r="N30" s="169"/>
      <c r="O30" s="166" t="str">
        <f>IF(P29="","Std-Satz ohne Sollzeit:","Überstunden-Satz:")</f>
        <v>Überstunden-Satz:</v>
      </c>
      <c r="P30" s="170"/>
      <c r="Q30" s="169" t="str">
        <f>IF(Q$5="","",Q$5)</f>
        <v>EUR</v>
      </c>
      <c r="R30" s="96"/>
      <c r="S30" s="96"/>
    </row>
    <row r="31" spans="1:19" x14ac:dyDescent="0.2">
      <c r="A31" s="96"/>
      <c r="B31" s="178">
        <f>IF(B25="","",B25+1)</f>
        <v>45915</v>
      </c>
      <c r="C31" s="173">
        <f t="shared" ref="C31:C37" si="6">B31</f>
        <v>45915</v>
      </c>
      <c r="D31" s="155">
        <v>8</v>
      </c>
      <c r="E31" s="174"/>
      <c r="F31" s="175">
        <f t="shared" ref="F31:F37" si="7">IF(D31="","",D31-E31)</f>
        <v>8</v>
      </c>
      <c r="G31" s="176" t="s">
        <v>203</v>
      </c>
      <c r="H31" s="96"/>
      <c r="I31" s="177">
        <v>3</v>
      </c>
      <c r="J31" s="176"/>
      <c r="K31" s="176"/>
      <c r="L31" s="176"/>
      <c r="M31" s="96"/>
      <c r="N31" s="154" t="str">
        <f>IF(COUNTA(I31:L37)=0,"","Zuschlag %")</f>
        <v>Zuschlag %</v>
      </c>
      <c r="O31" s="154" t="str">
        <f>IF(COUNTA(I31:L37)=0,"","Stunden")</f>
        <v>Stunden</v>
      </c>
      <c r="P31" s="96"/>
      <c r="Q31" s="96"/>
      <c r="R31" s="96"/>
      <c r="S31" s="96"/>
    </row>
    <row r="32" spans="1:19" x14ac:dyDescent="0.2">
      <c r="A32" s="96"/>
      <c r="B32" s="178">
        <f t="shared" ref="B32:B37" si="8">IF(B31="","",B31+1)</f>
        <v>45916</v>
      </c>
      <c r="C32" s="173">
        <f t="shared" si="6"/>
        <v>45916</v>
      </c>
      <c r="D32" s="155">
        <v>9</v>
      </c>
      <c r="E32" s="174"/>
      <c r="F32" s="175">
        <f t="shared" si="7"/>
        <v>9</v>
      </c>
      <c r="G32" s="176" t="s">
        <v>204</v>
      </c>
      <c r="H32" s="96"/>
      <c r="I32" s="177"/>
      <c r="J32" s="176"/>
      <c r="K32" s="176"/>
      <c r="L32" s="176"/>
      <c r="M32" s="96"/>
      <c r="N32" s="179">
        <f>IF(COUNTA(I31:I37)=0,"",I30)</f>
        <v>0.15</v>
      </c>
      <c r="O32" s="96">
        <f>IF(COUNTA(I31:I37)=0,"",I38)</f>
        <v>3</v>
      </c>
      <c r="P32" s="180">
        <f>IF(COUNTA(I31:I37)=0,"",P$5*N32*O32)</f>
        <v>6.3000000000000007</v>
      </c>
      <c r="Q32" s="96" t="str">
        <f>IF(COUNTA(I31:I37)=0,"",IF(Q$5="","",Q$5))</f>
        <v>EUR</v>
      </c>
      <c r="R32" s="96"/>
      <c r="S32" s="96"/>
    </row>
    <row r="33" spans="1:19" x14ac:dyDescent="0.2">
      <c r="A33" s="96"/>
      <c r="B33" s="178">
        <f t="shared" si="8"/>
        <v>45917</v>
      </c>
      <c r="C33" s="173">
        <f t="shared" si="6"/>
        <v>45917</v>
      </c>
      <c r="D33" s="155">
        <v>11</v>
      </c>
      <c r="E33" s="174"/>
      <c r="F33" s="175">
        <f t="shared" si="7"/>
        <v>11</v>
      </c>
      <c r="G33" s="176" t="s">
        <v>205</v>
      </c>
      <c r="H33" s="96"/>
      <c r="I33" s="177"/>
      <c r="J33" s="176"/>
      <c r="K33" s="177"/>
      <c r="L33" s="176"/>
      <c r="M33" s="96"/>
      <c r="N33" s="179" t="str">
        <f>IF(COUNTA(J31:J37)=0,"",J30)</f>
        <v/>
      </c>
      <c r="O33" s="96" t="str">
        <f>IF(COUNTA(J31:J37)=0,"",J38)</f>
        <v/>
      </c>
      <c r="P33" s="180" t="str">
        <f>IF(COUNTA(J31:J37)=0,"",P$5*N33*O33)</f>
        <v/>
      </c>
      <c r="Q33" s="96" t="str">
        <f>IF(COUNTA(J31:J37)=0,"",IF(Q$5="","",Q$5))</f>
        <v/>
      </c>
      <c r="R33" s="96"/>
      <c r="S33" s="96"/>
    </row>
    <row r="34" spans="1:19" x14ac:dyDescent="0.2">
      <c r="A34" s="96"/>
      <c r="B34" s="178">
        <f t="shared" si="8"/>
        <v>45918</v>
      </c>
      <c r="C34" s="173">
        <f t="shared" si="6"/>
        <v>45918</v>
      </c>
      <c r="D34" s="155">
        <v>7</v>
      </c>
      <c r="E34" s="174"/>
      <c r="F34" s="175">
        <f t="shared" si="7"/>
        <v>7</v>
      </c>
      <c r="G34" s="176" t="s">
        <v>206</v>
      </c>
      <c r="H34" s="96"/>
      <c r="I34" s="177"/>
      <c r="J34" s="176"/>
      <c r="K34" s="177"/>
      <c r="L34" s="176"/>
      <c r="M34" s="96"/>
      <c r="N34" s="179" t="str">
        <f>IF(COUNTA(K31:K37)=0,"",K30)</f>
        <v/>
      </c>
      <c r="O34" s="96" t="str">
        <f>IF(COUNTA(K31:K37)=0,"",K38)</f>
        <v/>
      </c>
      <c r="P34" s="180" t="str">
        <f>IF(COUNTA(K31:K37)=0,"",P$5*N34*O34)</f>
        <v/>
      </c>
      <c r="Q34" s="96" t="str">
        <f>IF(COUNTA(K31:K37)=0,"",IF(Q$5="","",Q$5))</f>
        <v/>
      </c>
      <c r="R34" s="96"/>
      <c r="S34" s="96"/>
    </row>
    <row r="35" spans="1:19" x14ac:dyDescent="0.2">
      <c r="A35" s="96"/>
      <c r="B35" s="178">
        <f t="shared" si="8"/>
        <v>45919</v>
      </c>
      <c r="C35" s="173">
        <f t="shared" si="6"/>
        <v>45919</v>
      </c>
      <c r="D35" s="155">
        <v>4</v>
      </c>
      <c r="E35" s="174"/>
      <c r="F35" s="175">
        <f t="shared" si="7"/>
        <v>4</v>
      </c>
      <c r="G35" s="176" t="s">
        <v>207</v>
      </c>
      <c r="H35" s="96"/>
      <c r="I35" s="177"/>
      <c r="J35" s="176"/>
      <c r="K35" s="177"/>
      <c r="L35" s="176"/>
      <c r="M35" s="96"/>
      <c r="N35" s="179" t="str">
        <f>IF(COUNTA(L31:L37)=0,"",L30)</f>
        <v/>
      </c>
      <c r="O35" s="96" t="str">
        <f>IF(COUNTA(L31:L37)=0,"",L38)</f>
        <v/>
      </c>
      <c r="P35" s="180" t="str">
        <f>IF(COUNTA(L31:L37)=0,"",P$5*N35*O35)</f>
        <v/>
      </c>
      <c r="Q35" s="96" t="str">
        <f>IF(COUNTA(L31:L37)=0,"",IF(Q$5="","",Q$5))</f>
        <v/>
      </c>
      <c r="R35" s="96"/>
      <c r="S35" s="96"/>
    </row>
    <row r="36" spans="1:19" x14ac:dyDescent="0.2">
      <c r="A36" s="96"/>
      <c r="B36" s="178">
        <f t="shared" si="8"/>
        <v>45920</v>
      </c>
      <c r="C36" s="173">
        <f t="shared" si="6"/>
        <v>45920</v>
      </c>
      <c r="D36" s="155"/>
      <c r="E36" s="174"/>
      <c r="F36" s="175" t="str">
        <f t="shared" si="7"/>
        <v/>
      </c>
      <c r="G36" s="176" t="s">
        <v>208</v>
      </c>
      <c r="H36" s="96"/>
      <c r="I36" s="177"/>
      <c r="J36" s="176"/>
      <c r="K36" s="177"/>
      <c r="L36" s="176"/>
      <c r="M36" s="96"/>
      <c r="N36" s="154" t="str">
        <f>IF(P29="","","Stunden")</f>
        <v>Stunden</v>
      </c>
      <c r="O36" s="96">
        <f>IF(P29="","",IF(F38&gt;P29,F38-(F38-P29),F38))</f>
        <v>39</v>
      </c>
      <c r="P36" s="180">
        <f>IF(P29="","",P$5*O36)</f>
        <v>546</v>
      </c>
      <c r="Q36" s="96" t="str">
        <f>IF(P29="","",IF(Q$5="","",Q$5))</f>
        <v>EUR</v>
      </c>
      <c r="R36" s="96"/>
      <c r="S36" s="96"/>
    </row>
    <row r="37" spans="1:19" x14ac:dyDescent="0.2">
      <c r="A37" s="96"/>
      <c r="B37" s="178">
        <f t="shared" si="8"/>
        <v>45921</v>
      </c>
      <c r="C37" s="173">
        <f t="shared" si="6"/>
        <v>45921</v>
      </c>
      <c r="D37" s="181"/>
      <c r="E37" s="182"/>
      <c r="F37" s="167" t="str">
        <f t="shared" si="7"/>
        <v/>
      </c>
      <c r="G37" s="183"/>
      <c r="H37" s="169"/>
      <c r="I37" s="184"/>
      <c r="J37" s="183"/>
      <c r="K37" s="184"/>
      <c r="L37" s="183"/>
      <c r="M37" s="96"/>
      <c r="N37" s="154" t="str">
        <f>IF(P29="","Stunden",IF(O37&lt;0,"Unterstunden","Überstunden"))</f>
        <v>Unterstunden</v>
      </c>
      <c r="O37" s="96">
        <f>IF(OR(P28=0,P28=""),F38-P29,P28+F38-P29)</f>
        <v>-1</v>
      </c>
      <c r="P37" s="185" t="str">
        <f>(IF(OR(P30=0,P30=""),"",P30*O37))</f>
        <v/>
      </c>
      <c r="Q37" s="169" t="str">
        <f>(IF(OR(P30=0,P30=""),"",IF(Q$5="","",Q$5)))</f>
        <v/>
      </c>
      <c r="R37" s="96"/>
      <c r="S37" s="96"/>
    </row>
    <row r="38" spans="1:19" x14ac:dyDescent="0.2">
      <c r="A38" s="96"/>
      <c r="B38" s="153"/>
      <c r="C38" s="96"/>
      <c r="D38" s="187">
        <f>SUM(D31:D37)</f>
        <v>39</v>
      </c>
      <c r="E38" s="221">
        <f>SUM(E31:E37)</f>
        <v>0</v>
      </c>
      <c r="F38" s="187">
        <f>SUM(F31:F37)</f>
        <v>39</v>
      </c>
      <c r="G38" s="188"/>
      <c r="H38" s="188"/>
      <c r="I38" s="188">
        <f>SUM(I31:I37)</f>
        <v>3</v>
      </c>
      <c r="J38" s="188">
        <f>SUM(J31:J37)</f>
        <v>0</v>
      </c>
      <c r="K38" s="188">
        <f>SUM(K31:K37)</f>
        <v>0</v>
      </c>
      <c r="L38" s="188">
        <f>SUM(L31:L37)</f>
        <v>0</v>
      </c>
      <c r="M38" s="96"/>
      <c r="N38" s="96"/>
      <c r="O38" s="96"/>
      <c r="P38" s="180">
        <f>IF($B$7&gt;45901,"gesperrt!",SUM(P32:P37))</f>
        <v>552.29999999999995</v>
      </c>
      <c r="Q38" s="188" t="str">
        <f>IF(Q$5="","",Q$5)</f>
        <v>EUR</v>
      </c>
      <c r="R38" s="180">
        <f>P38+R26</f>
        <v>1754.5</v>
      </c>
      <c r="S38" s="96" t="str">
        <f>Q38</f>
        <v>EUR</v>
      </c>
    </row>
    <row r="39" spans="1:19" x14ac:dyDescent="0.2">
      <c r="A39" s="169"/>
      <c r="B39" s="189"/>
      <c r="C39" s="169"/>
      <c r="D39" s="169"/>
      <c r="E39" s="169"/>
      <c r="F39" s="169"/>
      <c r="G39" s="169"/>
      <c r="H39" s="169"/>
      <c r="I39" s="190"/>
      <c r="J39" s="169"/>
      <c r="K39" s="169"/>
      <c r="L39" s="169"/>
      <c r="M39" s="169"/>
      <c r="N39" s="169"/>
      <c r="O39" s="169"/>
      <c r="P39" s="169"/>
      <c r="Q39" s="169"/>
      <c r="R39" s="191"/>
      <c r="S39" s="192"/>
    </row>
    <row r="40" spans="1:19" ht="21" x14ac:dyDescent="0.35">
      <c r="A40" s="193"/>
      <c r="B40" s="194" t="s">
        <v>267</v>
      </c>
      <c r="C40" s="193"/>
      <c r="D40" s="193"/>
      <c r="E40" s="193"/>
      <c r="F40" s="193"/>
      <c r="G40" s="193"/>
      <c r="H40" s="193"/>
      <c r="I40" s="195"/>
      <c r="J40" s="196"/>
      <c r="K40" s="193"/>
      <c r="L40" s="193"/>
      <c r="M40" s="193"/>
      <c r="N40" s="193"/>
      <c r="O40" s="197" t="str">
        <f>(IF(OR(P30=0,P30=""),"Std-Übertrag Vorwoche:",""))</f>
        <v>Std-Übertrag Vorwoche:</v>
      </c>
      <c r="P40" s="198">
        <f>(IF(OR(P30=0,P30=""),O37,""))</f>
        <v>-1</v>
      </c>
      <c r="Q40" s="193" t="str">
        <f>(IF(OR(P30=0,P30=""),"Stunden",""))</f>
        <v>Stunden</v>
      </c>
      <c r="R40" s="193"/>
      <c r="S40" s="193"/>
    </row>
    <row r="41" spans="1:19" x14ac:dyDescent="0.2">
      <c r="A41" s="193"/>
      <c r="B41" s="199" t="str">
        <f>IF(B31="","Anfangsdatum","")</f>
        <v/>
      </c>
      <c r="C41" s="193"/>
      <c r="D41" s="197" t="s">
        <v>3</v>
      </c>
      <c r="E41" s="200" t="str">
        <f>IF(COUNTA(D43:D49)=0,"","Pausen")</f>
        <v/>
      </c>
      <c r="F41" s="197" t="str">
        <f>IF(COUNTA(D43:D49)=0,"","Tages-")</f>
        <v/>
      </c>
      <c r="G41" s="193"/>
      <c r="H41" s="193"/>
      <c r="I41" s="196"/>
      <c r="J41" s="193"/>
      <c r="K41" s="193"/>
      <c r="L41" s="201" t="str">
        <f>IF(COUNTA(I$6:L$6)=0,"","Stunden mit unterschiedl. Zuschlägen")</f>
        <v>Stunden mit unterschiedl. Zuschlägen</v>
      </c>
      <c r="M41" s="193"/>
      <c r="N41" s="193"/>
      <c r="O41" s="197" t="s">
        <v>13</v>
      </c>
      <c r="P41" s="155"/>
      <c r="Q41" s="193" t="s">
        <v>11</v>
      </c>
      <c r="R41" s="193"/>
      <c r="S41" s="193"/>
    </row>
    <row r="42" spans="1:19" x14ac:dyDescent="0.2">
      <c r="A42" s="193"/>
      <c r="B42" s="199" t="str">
        <f>IF(B43="","eingeben:","")</f>
        <v/>
      </c>
      <c r="C42" s="193"/>
      <c r="D42" s="202" t="s">
        <v>0</v>
      </c>
      <c r="E42" s="203" t="str">
        <f>IF(COUNTA(D43:D49)=0,"","Std/Tag")</f>
        <v/>
      </c>
      <c r="F42" s="204" t="str">
        <f>IF(COUNTA(D43:D49)=0,"","Leistung")</f>
        <v/>
      </c>
      <c r="G42" s="205" t="s">
        <v>2</v>
      </c>
      <c r="H42" s="205"/>
      <c r="I42" s="206">
        <f>IF(I$6="","",I$6)</f>
        <v>0.15</v>
      </c>
      <c r="J42" s="206">
        <f>IF(J$6="","",J$6)</f>
        <v>0.25</v>
      </c>
      <c r="K42" s="206" t="str">
        <f>IF(K$6="","",K$6)</f>
        <v/>
      </c>
      <c r="L42" s="206" t="str">
        <f>IF(L$6="","",L$6)</f>
        <v/>
      </c>
      <c r="M42" s="193"/>
      <c r="N42" s="207"/>
      <c r="O42" s="204" t="str">
        <f>IF(P41="","Std-Satz ohne Sollzeit:","Überstunden-Satz:")</f>
        <v>Std-Satz ohne Sollzeit:</v>
      </c>
      <c r="P42" s="170"/>
      <c r="Q42" s="207" t="str">
        <f>IF(Q$5="","",Q$5)</f>
        <v>EUR</v>
      </c>
      <c r="R42" s="193"/>
      <c r="S42" s="193"/>
    </row>
    <row r="43" spans="1:19" x14ac:dyDescent="0.2">
      <c r="A43" s="193"/>
      <c r="B43" s="208">
        <f>IF(B37="","",B37+1)</f>
        <v>45922</v>
      </c>
      <c r="C43" s="209">
        <f t="shared" ref="C43:C49" si="9">B43</f>
        <v>45922</v>
      </c>
      <c r="D43" s="155"/>
      <c r="E43" s="174"/>
      <c r="F43" s="198" t="str">
        <f t="shared" ref="F43:F49" si="10">IF(D43="","",D43-E43)</f>
        <v/>
      </c>
      <c r="G43" s="176"/>
      <c r="H43" s="193"/>
      <c r="I43" s="177"/>
      <c r="J43" s="176"/>
      <c r="K43" s="177"/>
      <c r="L43" s="176"/>
      <c r="M43" s="193"/>
      <c r="N43" s="197" t="str">
        <f>IF(COUNTA(I43:L49)=0,"","Zuschlag %")</f>
        <v/>
      </c>
      <c r="O43" s="197" t="str">
        <f>IF(COUNTA(I43:L49)=0,"","Stunden")</f>
        <v/>
      </c>
      <c r="P43" s="193"/>
      <c r="Q43" s="193"/>
      <c r="R43" s="193"/>
      <c r="S43" s="193"/>
    </row>
    <row r="44" spans="1:19" x14ac:dyDescent="0.2">
      <c r="A44" s="193"/>
      <c r="B44" s="208">
        <f t="shared" ref="B44:B49" si="11">IF(B43="","",B43+1)</f>
        <v>45923</v>
      </c>
      <c r="C44" s="209">
        <f t="shared" si="9"/>
        <v>45923</v>
      </c>
      <c r="D44" s="155"/>
      <c r="E44" s="174"/>
      <c r="F44" s="198" t="str">
        <f t="shared" si="10"/>
        <v/>
      </c>
      <c r="G44" s="176"/>
      <c r="H44" s="193"/>
      <c r="I44" s="177"/>
      <c r="J44" s="176"/>
      <c r="K44" s="177"/>
      <c r="L44" s="176"/>
      <c r="M44" s="193"/>
      <c r="N44" s="210" t="str">
        <f>IF(COUNTA(I43:I49)=0,"",I42)</f>
        <v/>
      </c>
      <c r="O44" s="193" t="str">
        <f>IF(COUNTA(I43:I49)=0,"",I50)</f>
        <v/>
      </c>
      <c r="P44" s="211" t="str">
        <f>IF(COUNTA(I43:I49)=0,"",P$5*N44*O44)</f>
        <v/>
      </c>
      <c r="Q44" s="193" t="str">
        <f>IF(COUNTA(I43:I49)=0,"",IF(Q$5="","",Q$5))</f>
        <v/>
      </c>
      <c r="R44" s="193"/>
      <c r="S44" s="193"/>
    </row>
    <row r="45" spans="1:19" x14ac:dyDescent="0.2">
      <c r="A45" s="193"/>
      <c r="B45" s="208">
        <f t="shared" si="11"/>
        <v>45924</v>
      </c>
      <c r="C45" s="209">
        <f t="shared" si="9"/>
        <v>45924</v>
      </c>
      <c r="D45" s="155"/>
      <c r="E45" s="174"/>
      <c r="F45" s="198" t="str">
        <f t="shared" si="10"/>
        <v/>
      </c>
      <c r="G45" s="176"/>
      <c r="H45" s="193"/>
      <c r="I45" s="177"/>
      <c r="J45" s="176"/>
      <c r="K45" s="177"/>
      <c r="L45" s="176"/>
      <c r="M45" s="193"/>
      <c r="N45" s="210" t="str">
        <f>IF(COUNTA(J43:J49)=0,"",J42)</f>
        <v/>
      </c>
      <c r="O45" s="193" t="str">
        <f>IF(COUNTA(J43:J49)=0,"",J50)</f>
        <v/>
      </c>
      <c r="P45" s="211" t="str">
        <f>IF(COUNTA(J43:J49)=0,"",P$5*N45*O45)</f>
        <v/>
      </c>
      <c r="Q45" s="193" t="str">
        <f>IF(COUNTA(J43:J49)=0,"",IF(Q$5="","",Q$5))</f>
        <v/>
      </c>
      <c r="R45" s="193"/>
      <c r="S45" s="193"/>
    </row>
    <row r="46" spans="1:19" x14ac:dyDescent="0.2">
      <c r="A46" s="193"/>
      <c r="B46" s="208">
        <f t="shared" si="11"/>
        <v>45925</v>
      </c>
      <c r="C46" s="209">
        <f t="shared" si="9"/>
        <v>45925</v>
      </c>
      <c r="D46" s="155"/>
      <c r="E46" s="174"/>
      <c r="F46" s="198" t="str">
        <f t="shared" si="10"/>
        <v/>
      </c>
      <c r="G46" s="176"/>
      <c r="H46" s="193"/>
      <c r="I46" s="177"/>
      <c r="J46" s="176"/>
      <c r="K46" s="177"/>
      <c r="L46" s="176"/>
      <c r="M46" s="193"/>
      <c r="N46" s="210" t="str">
        <f>IF(COUNTA(K43:K49)=0,"",K42)</f>
        <v/>
      </c>
      <c r="O46" s="193" t="str">
        <f>IF(COUNTA(K43:K49)=0,"",K50)</f>
        <v/>
      </c>
      <c r="P46" s="211" t="str">
        <f>IF(COUNTA(K43:K49)=0,"",P$5*N46*O46)</f>
        <v/>
      </c>
      <c r="Q46" s="193" t="str">
        <f>IF(COUNTA(K43:K49)=0,"",IF(Q$5="","",Q$5))</f>
        <v/>
      </c>
      <c r="R46" s="193"/>
      <c r="S46" s="193"/>
    </row>
    <row r="47" spans="1:19" x14ac:dyDescent="0.2">
      <c r="A47" s="193"/>
      <c r="B47" s="208">
        <f t="shared" si="11"/>
        <v>45926</v>
      </c>
      <c r="C47" s="209">
        <f t="shared" si="9"/>
        <v>45926</v>
      </c>
      <c r="D47" s="155"/>
      <c r="E47" s="174"/>
      <c r="F47" s="198" t="str">
        <f t="shared" si="10"/>
        <v/>
      </c>
      <c r="G47" s="176"/>
      <c r="H47" s="193"/>
      <c r="I47" s="177"/>
      <c r="J47" s="176"/>
      <c r="K47" s="177"/>
      <c r="L47" s="176"/>
      <c r="M47" s="193"/>
      <c r="N47" s="210" t="str">
        <f>IF(COUNTA(L43:L49)=0,"",L42)</f>
        <v/>
      </c>
      <c r="O47" s="193" t="str">
        <f>IF(COUNTA(L43:L49)=0,"",L50)</f>
        <v/>
      </c>
      <c r="P47" s="211" t="str">
        <f>IF(COUNTA(L43:L49)=0,"",P$5*N47*O47)</f>
        <v/>
      </c>
      <c r="Q47" s="193" t="str">
        <f>IF(COUNTA(L43:L49)=0,"",IF(Q$5="","",Q$5))</f>
        <v/>
      </c>
      <c r="R47" s="193"/>
      <c r="S47" s="193"/>
    </row>
    <row r="48" spans="1:19" x14ac:dyDescent="0.2">
      <c r="A48" s="193"/>
      <c r="B48" s="208">
        <f t="shared" si="11"/>
        <v>45927</v>
      </c>
      <c r="C48" s="209">
        <f t="shared" si="9"/>
        <v>45927</v>
      </c>
      <c r="D48" s="155"/>
      <c r="E48" s="174"/>
      <c r="F48" s="198" t="str">
        <f t="shared" si="10"/>
        <v/>
      </c>
      <c r="G48" s="176"/>
      <c r="H48" s="193"/>
      <c r="I48" s="177"/>
      <c r="J48" s="176"/>
      <c r="K48" s="177"/>
      <c r="L48" s="176"/>
      <c r="M48" s="193"/>
      <c r="N48" s="197" t="str">
        <f>IF(P41="","","Stunden")</f>
        <v/>
      </c>
      <c r="O48" s="193" t="str">
        <f>IF(P41="","",IF(F50&gt;P41,F50-(F50-P41),F50))</f>
        <v/>
      </c>
      <c r="P48" s="211" t="str">
        <f>IF(P41="","",P$5*O48)</f>
        <v/>
      </c>
      <c r="Q48" s="193" t="str">
        <f>IF(P41="","",IF(Q$5="","",Q$5))</f>
        <v/>
      </c>
      <c r="R48" s="193"/>
      <c r="S48" s="193"/>
    </row>
    <row r="49" spans="1:19" x14ac:dyDescent="0.2">
      <c r="A49" s="193"/>
      <c r="B49" s="208">
        <f t="shared" si="11"/>
        <v>45928</v>
      </c>
      <c r="C49" s="209">
        <f t="shared" si="9"/>
        <v>45928</v>
      </c>
      <c r="D49" s="155"/>
      <c r="E49" s="174"/>
      <c r="F49" s="198" t="str">
        <f t="shared" si="10"/>
        <v/>
      </c>
      <c r="G49" s="176"/>
      <c r="H49" s="193"/>
      <c r="I49" s="177"/>
      <c r="J49" s="176"/>
      <c r="K49" s="177"/>
      <c r="L49" s="176"/>
      <c r="M49" s="193"/>
      <c r="N49" s="197" t="str">
        <f>IF(P41="","Stunden",IF(O49&lt;0,"Unterstunden","Überstunden"))</f>
        <v>Stunden</v>
      </c>
      <c r="O49" s="193">
        <f>IF(OR(P40=0,P40=""),F50-P41,P40+F50-P41)</f>
        <v>-1</v>
      </c>
      <c r="P49" s="212" t="str">
        <f>(IF(OR(P42=0,P42=""),"",P42*O49))</f>
        <v/>
      </c>
      <c r="Q49" s="207" t="str">
        <f>(IF(OR(P42=0,P42=""),"",IF(Q$5="","",Q$5)))</f>
        <v/>
      </c>
      <c r="R49" s="193"/>
      <c r="S49" s="193"/>
    </row>
    <row r="50" spans="1:19" x14ac:dyDescent="0.2">
      <c r="A50" s="193"/>
      <c r="B50" s="213"/>
      <c r="C50" s="193"/>
      <c r="D50" s="214">
        <f>SUM(D43:D49)</f>
        <v>0</v>
      </c>
      <c r="E50" s="215">
        <f>SUM(E43:E49)</f>
        <v>0</v>
      </c>
      <c r="F50" s="214">
        <f>SUM(F43:F49)</f>
        <v>0</v>
      </c>
      <c r="G50" s="216"/>
      <c r="H50" s="216"/>
      <c r="I50" s="216">
        <f>SUM(I43:I49)</f>
        <v>0</v>
      </c>
      <c r="J50" s="216">
        <f>SUM(J43:J49)</f>
        <v>0</v>
      </c>
      <c r="K50" s="216">
        <f>SUM(K43:K49)</f>
        <v>0</v>
      </c>
      <c r="L50" s="216">
        <f>SUM(L43:L49)</f>
        <v>0</v>
      </c>
      <c r="M50" s="193"/>
      <c r="N50" s="193"/>
      <c r="O50" s="193"/>
      <c r="P50" s="211">
        <f>IF($B$7&gt;45901,"gesperrt!",SUM(P44:P49))</f>
        <v>0</v>
      </c>
      <c r="Q50" s="216" t="str">
        <f>IF(Q$5="","",Q$5)</f>
        <v>EUR</v>
      </c>
      <c r="R50" s="211">
        <f>P50+R38</f>
        <v>1754.5</v>
      </c>
      <c r="S50" s="193" t="str">
        <f>Q50</f>
        <v>EUR</v>
      </c>
    </row>
    <row r="51" spans="1:19" x14ac:dyDescent="0.2">
      <c r="A51" s="207"/>
      <c r="B51" s="217"/>
      <c r="C51" s="207"/>
      <c r="D51" s="207"/>
      <c r="E51" s="207"/>
      <c r="F51" s="207"/>
      <c r="G51" s="207"/>
      <c r="H51" s="207"/>
      <c r="I51" s="206"/>
      <c r="J51" s="207"/>
      <c r="K51" s="207"/>
      <c r="L51" s="207"/>
      <c r="M51" s="207"/>
      <c r="N51" s="207"/>
      <c r="O51" s="207"/>
      <c r="P51" s="207"/>
      <c r="Q51" s="207"/>
      <c r="R51" s="218"/>
      <c r="S51" s="219"/>
    </row>
    <row r="52" spans="1:19" ht="21" x14ac:dyDescent="0.35">
      <c r="A52" s="96"/>
      <c r="B52" s="220" t="s">
        <v>268</v>
      </c>
      <c r="C52" s="96"/>
      <c r="D52" s="96"/>
      <c r="E52" s="96"/>
      <c r="F52" s="96"/>
      <c r="G52" s="96"/>
      <c r="H52" s="96"/>
      <c r="I52" s="157"/>
      <c r="J52" s="148"/>
      <c r="K52" s="96"/>
      <c r="L52" s="96"/>
      <c r="M52" s="96"/>
      <c r="N52" s="96"/>
      <c r="O52" s="154" t="str">
        <f>(IF(OR(P42=0,P42=""),"Std-Übertrag Vorwoche:",""))</f>
        <v>Std-Übertrag Vorwoche:</v>
      </c>
      <c r="P52" s="175">
        <f>(IF(OR(P42=0,P42=""),O49,""))</f>
        <v>-1</v>
      </c>
      <c r="Q52" s="96" t="str">
        <f>(IF(OR(P42=0,P42=""),"Stunden",""))</f>
        <v>Stunden</v>
      </c>
      <c r="R52" s="96"/>
      <c r="S52" s="96"/>
    </row>
    <row r="53" spans="1:19" x14ac:dyDescent="0.2">
      <c r="A53" s="96"/>
      <c r="B53" s="156" t="str">
        <f>IF(B43="","Anfangsdatum","")</f>
        <v/>
      </c>
      <c r="C53" s="96"/>
      <c r="D53" s="154" t="s">
        <v>3</v>
      </c>
      <c r="E53" s="159" t="str">
        <f>IF(COUNTA(D55:D61)=0,"","Pausen")</f>
        <v/>
      </c>
      <c r="F53" s="154" t="str">
        <f>IF(COUNTA(D55:D61)=0,"","Tages-")</f>
        <v/>
      </c>
      <c r="G53" s="96"/>
      <c r="H53" s="96"/>
      <c r="I53" s="148"/>
      <c r="J53" s="96"/>
      <c r="K53" s="96"/>
      <c r="L53" s="160" t="str">
        <f>IF(COUNTA(I$6:L$6)=0,"","Stunden mit unterschiedl. Zuschlägen")</f>
        <v>Stunden mit unterschiedl. Zuschlägen</v>
      </c>
      <c r="M53" s="96"/>
      <c r="N53" s="96"/>
      <c r="O53" s="154" t="s">
        <v>13</v>
      </c>
      <c r="P53" s="155"/>
      <c r="Q53" s="96" t="s">
        <v>11</v>
      </c>
      <c r="R53" s="96"/>
      <c r="S53" s="96"/>
    </row>
    <row r="54" spans="1:19" x14ac:dyDescent="0.2">
      <c r="A54" s="96"/>
      <c r="B54" s="156" t="str">
        <f>IF(B55="","eingeben:","")</f>
        <v/>
      </c>
      <c r="C54" s="96"/>
      <c r="D54" s="164" t="s">
        <v>0</v>
      </c>
      <c r="E54" s="165" t="str">
        <f>IF(COUNTA(D55:D61)=0,"","Std/Tag")</f>
        <v/>
      </c>
      <c r="F54" s="166" t="str">
        <f>IF(COUNTA(D55:D61)=0,"","Leistung")</f>
        <v/>
      </c>
      <c r="G54" s="167" t="s">
        <v>2</v>
      </c>
      <c r="H54" s="167"/>
      <c r="I54" s="190">
        <f>IF(I$6="","",I$6)</f>
        <v>0.15</v>
      </c>
      <c r="J54" s="190">
        <f>IF(J$6="","",J$6)</f>
        <v>0.25</v>
      </c>
      <c r="K54" s="190" t="str">
        <f>IF(K$6="","",K$6)</f>
        <v/>
      </c>
      <c r="L54" s="190" t="str">
        <f>IF(L$6="","",L$6)</f>
        <v/>
      </c>
      <c r="M54" s="96"/>
      <c r="N54" s="169"/>
      <c r="O54" s="166" t="str">
        <f>IF(P53="","Std-Satz ohne Sollzeit:","Überstunden-Satz:")</f>
        <v>Std-Satz ohne Sollzeit:</v>
      </c>
      <c r="P54" s="170"/>
      <c r="Q54" s="169" t="str">
        <f>IF(Q$5="","",Q$5)</f>
        <v>EUR</v>
      </c>
      <c r="R54" s="96"/>
      <c r="S54" s="96"/>
    </row>
    <row r="55" spans="1:19" x14ac:dyDescent="0.2">
      <c r="A55" s="96"/>
      <c r="B55" s="178">
        <f>IF(B49="","",B49+1)</f>
        <v>45929</v>
      </c>
      <c r="C55" s="173">
        <f t="shared" ref="C55:C61" si="12">B55</f>
        <v>45929</v>
      </c>
      <c r="D55" s="155"/>
      <c r="E55" s="174"/>
      <c r="F55" s="175" t="str">
        <f t="shared" ref="F55:F61" si="13">IF(D55="","",D55-E55)</f>
        <v/>
      </c>
      <c r="G55" s="176"/>
      <c r="H55" s="96"/>
      <c r="I55" s="177"/>
      <c r="J55" s="176"/>
      <c r="K55" s="176"/>
      <c r="L55" s="176"/>
      <c r="M55" s="96"/>
      <c r="N55" s="154" t="str">
        <f>IF(COUNTA(I55:L61)=0,"","Zuschlag %")</f>
        <v/>
      </c>
      <c r="O55" s="154" t="str">
        <f>IF(COUNTA(I55:L61)=0,"","Stunden")</f>
        <v/>
      </c>
      <c r="P55" s="96"/>
      <c r="Q55" s="96"/>
      <c r="R55" s="96"/>
      <c r="S55" s="96"/>
    </row>
    <row r="56" spans="1:19" x14ac:dyDescent="0.2">
      <c r="A56" s="96"/>
      <c r="B56" s="178">
        <f t="shared" ref="B56:B61" si="14">IF(B55="","",B55+1)</f>
        <v>45930</v>
      </c>
      <c r="C56" s="173">
        <f t="shared" si="12"/>
        <v>45930</v>
      </c>
      <c r="D56" s="155"/>
      <c r="E56" s="174"/>
      <c r="F56" s="175" t="str">
        <f t="shared" si="13"/>
        <v/>
      </c>
      <c r="G56" s="176"/>
      <c r="H56" s="96"/>
      <c r="I56" s="177"/>
      <c r="J56" s="176"/>
      <c r="K56" s="176"/>
      <c r="L56" s="176"/>
      <c r="M56" s="96"/>
      <c r="N56" s="179" t="str">
        <f>IF(COUNTA(I55:I61)=0,"",I54)</f>
        <v/>
      </c>
      <c r="O56" s="96" t="str">
        <f>IF(COUNTA(I55:I61)=0,"",I62)</f>
        <v/>
      </c>
      <c r="P56" s="180" t="str">
        <f>IF(COUNTA(I55:I61)=0,"",P$5*N56*O56)</f>
        <v/>
      </c>
      <c r="Q56" s="96" t="str">
        <f>IF(COUNTA(I55:I61)=0,"",IF(Q$5="","",Q$5))</f>
        <v/>
      </c>
      <c r="R56" s="96"/>
      <c r="S56" s="96"/>
    </row>
    <row r="57" spans="1:19" x14ac:dyDescent="0.2">
      <c r="A57" s="96"/>
      <c r="B57" s="178">
        <f t="shared" si="14"/>
        <v>45931</v>
      </c>
      <c r="C57" s="173">
        <f t="shared" si="12"/>
        <v>45931</v>
      </c>
      <c r="D57" s="155"/>
      <c r="E57" s="174"/>
      <c r="F57" s="175" t="str">
        <f t="shared" si="13"/>
        <v/>
      </c>
      <c r="G57" s="176"/>
      <c r="H57" s="96"/>
      <c r="I57" s="177"/>
      <c r="J57" s="176"/>
      <c r="K57" s="177"/>
      <c r="L57" s="176"/>
      <c r="M57" s="96"/>
      <c r="N57" s="179" t="str">
        <f>IF(COUNTA(J55:J61)=0,"",J54)</f>
        <v/>
      </c>
      <c r="O57" s="96" t="str">
        <f>IF(COUNTA(J55:J61)=0,"",J62)</f>
        <v/>
      </c>
      <c r="P57" s="180" t="str">
        <f>IF(COUNTA(J55:J61)=0,"",P$5*N57*O57)</f>
        <v/>
      </c>
      <c r="Q57" s="96" t="str">
        <f>IF(COUNTA(J55:J61)=0,"",IF(Q$5="","",Q$5))</f>
        <v/>
      </c>
      <c r="R57" s="96"/>
      <c r="S57" s="96"/>
    </row>
    <row r="58" spans="1:19" x14ac:dyDescent="0.2">
      <c r="A58" s="96"/>
      <c r="B58" s="178">
        <f t="shared" si="14"/>
        <v>45932</v>
      </c>
      <c r="C58" s="173">
        <f t="shared" si="12"/>
        <v>45932</v>
      </c>
      <c r="D58" s="155"/>
      <c r="E58" s="174"/>
      <c r="F58" s="175" t="str">
        <f t="shared" si="13"/>
        <v/>
      </c>
      <c r="G58" s="176"/>
      <c r="H58" s="96"/>
      <c r="I58" s="177"/>
      <c r="J58" s="176"/>
      <c r="K58" s="177"/>
      <c r="L58" s="176"/>
      <c r="M58" s="96"/>
      <c r="N58" s="179" t="str">
        <f>IF(COUNTA(K55:K61)=0,"",K54)</f>
        <v/>
      </c>
      <c r="O58" s="96" t="str">
        <f>IF(COUNTA(K55:K61)=0,"",K62)</f>
        <v/>
      </c>
      <c r="P58" s="180" t="str">
        <f>IF(COUNTA(K55:K61)=0,"",P$5*N58*O58)</f>
        <v/>
      </c>
      <c r="Q58" s="96" t="str">
        <f>IF(COUNTA(K55:K61)=0,"",IF(Q$5="","",Q$5))</f>
        <v/>
      </c>
      <c r="R58" s="96"/>
      <c r="S58" s="96"/>
    </row>
    <row r="59" spans="1:19" x14ac:dyDescent="0.2">
      <c r="A59" s="96"/>
      <c r="B59" s="178">
        <f t="shared" si="14"/>
        <v>45933</v>
      </c>
      <c r="C59" s="173">
        <f t="shared" si="12"/>
        <v>45933</v>
      </c>
      <c r="D59" s="155"/>
      <c r="E59" s="174"/>
      <c r="F59" s="175" t="str">
        <f t="shared" si="13"/>
        <v/>
      </c>
      <c r="G59" s="176"/>
      <c r="H59" s="96"/>
      <c r="I59" s="177"/>
      <c r="J59" s="176"/>
      <c r="K59" s="177"/>
      <c r="L59" s="176"/>
      <c r="M59" s="96"/>
      <c r="N59" s="179" t="str">
        <f>IF(COUNTA(L55:L61)=0,"",L54)</f>
        <v/>
      </c>
      <c r="O59" s="96" t="str">
        <f>IF(COUNTA(L55:L61)=0,"",L62)</f>
        <v/>
      </c>
      <c r="P59" s="180" t="str">
        <f>IF(COUNTA(L55:L61)=0,"",P$5*N59*O59)</f>
        <v/>
      </c>
      <c r="Q59" s="96" t="str">
        <f>IF(COUNTA(L55:L61)=0,"",IF(Q$5="","",Q$5))</f>
        <v/>
      </c>
      <c r="R59" s="96"/>
      <c r="S59" s="96"/>
    </row>
    <row r="60" spans="1:19" x14ac:dyDescent="0.2">
      <c r="A60" s="96"/>
      <c r="B60" s="178">
        <f t="shared" si="14"/>
        <v>45934</v>
      </c>
      <c r="C60" s="173">
        <f t="shared" si="12"/>
        <v>45934</v>
      </c>
      <c r="D60" s="155"/>
      <c r="E60" s="174"/>
      <c r="F60" s="175" t="str">
        <f t="shared" si="13"/>
        <v/>
      </c>
      <c r="G60" s="176"/>
      <c r="H60" s="96"/>
      <c r="I60" s="177"/>
      <c r="J60" s="176"/>
      <c r="K60" s="177"/>
      <c r="L60" s="176"/>
      <c r="M60" s="96"/>
      <c r="N60" s="154" t="str">
        <f>IF(P53="","","Stunden")</f>
        <v/>
      </c>
      <c r="O60" s="96" t="str">
        <f>IF(P53="","",IF(F62&gt;P53,F62-(F62-P53),F62))</f>
        <v/>
      </c>
      <c r="P60" s="180" t="str">
        <f>IF(P53="","",P$5*O60)</f>
        <v/>
      </c>
      <c r="Q60" s="96" t="str">
        <f>IF(P53="","",IF(Q$5="","",Q$5))</f>
        <v/>
      </c>
      <c r="R60" s="96"/>
      <c r="S60" s="96"/>
    </row>
    <row r="61" spans="1:19" x14ac:dyDescent="0.2">
      <c r="A61" s="96"/>
      <c r="B61" s="178">
        <f t="shared" si="14"/>
        <v>45935</v>
      </c>
      <c r="C61" s="173">
        <f t="shared" si="12"/>
        <v>45935</v>
      </c>
      <c r="D61" s="181"/>
      <c r="E61" s="182"/>
      <c r="F61" s="167" t="str">
        <f t="shared" si="13"/>
        <v/>
      </c>
      <c r="G61" s="183"/>
      <c r="H61" s="169"/>
      <c r="I61" s="184"/>
      <c r="J61" s="183"/>
      <c r="K61" s="184"/>
      <c r="L61" s="183"/>
      <c r="M61" s="96"/>
      <c r="N61" s="154" t="str">
        <f>IF(P53="","Stunden",IF(O61&lt;0,"Unterstunden","Überstunden"))</f>
        <v>Stunden</v>
      </c>
      <c r="O61" s="96">
        <f>IF(OR(P52=0,P52=""),F62-P53,P52+F62-P53)</f>
        <v>-1</v>
      </c>
      <c r="P61" s="185" t="str">
        <f>(IF(OR(P54=0,P54=""),"",P54*O61))</f>
        <v/>
      </c>
      <c r="Q61" s="169" t="str">
        <f>(IF(OR(P54=0,P54=""),"",IF(Q$5="","",Q$5)))</f>
        <v/>
      </c>
      <c r="R61" s="96"/>
      <c r="S61" s="96"/>
    </row>
    <row r="62" spans="1:19" x14ac:dyDescent="0.2">
      <c r="A62" s="96"/>
      <c r="B62" s="153"/>
      <c r="C62" s="96"/>
      <c r="D62" s="187">
        <f>SUM(D55:D61)</f>
        <v>0</v>
      </c>
      <c r="E62" s="221">
        <f>SUM(E55:E61)</f>
        <v>0</v>
      </c>
      <c r="F62" s="187">
        <f>SUM(F55:F61)</f>
        <v>0</v>
      </c>
      <c r="G62" s="188"/>
      <c r="H62" s="188"/>
      <c r="I62" s="188">
        <f>SUM(I55:I61)</f>
        <v>0</v>
      </c>
      <c r="J62" s="188">
        <f>SUM(J55:J61)</f>
        <v>0</v>
      </c>
      <c r="K62" s="188">
        <f>SUM(K55:K61)</f>
        <v>0</v>
      </c>
      <c r="L62" s="188">
        <f>SUM(L55:L61)</f>
        <v>0</v>
      </c>
      <c r="M62" s="96"/>
      <c r="N62" s="96"/>
      <c r="O62" s="96"/>
      <c r="P62" s="180">
        <f>IF($B$7&gt;45901,"gesperrt!",SUM(P56:P61))</f>
        <v>0</v>
      </c>
      <c r="Q62" s="188" t="str">
        <f>IF(Q$5="","",Q$5)</f>
        <v>EUR</v>
      </c>
      <c r="R62" s="180">
        <f>P62+R50</f>
        <v>1754.5</v>
      </c>
      <c r="S62" s="96" t="str">
        <f>Q62</f>
        <v>EUR</v>
      </c>
    </row>
    <row r="63" spans="1:19" x14ac:dyDescent="0.2">
      <c r="A63" s="169"/>
      <c r="B63" s="189"/>
      <c r="C63" s="169"/>
      <c r="D63" s="169"/>
      <c r="E63" s="169"/>
      <c r="F63" s="169"/>
      <c r="G63" s="169"/>
      <c r="H63" s="169"/>
      <c r="I63" s="190"/>
      <c r="J63" s="169"/>
      <c r="K63" s="169"/>
      <c r="L63" s="169"/>
      <c r="M63" s="169"/>
      <c r="N63" s="169"/>
      <c r="O63" s="169"/>
      <c r="P63" s="169"/>
      <c r="Q63" s="169"/>
      <c r="R63" s="191"/>
      <c r="S63" s="192"/>
    </row>
    <row r="64" spans="1:19" ht="21" x14ac:dyDescent="0.35">
      <c r="A64" s="193"/>
      <c r="B64" s="194" t="s">
        <v>229</v>
      </c>
      <c r="C64" s="193"/>
      <c r="D64" s="193"/>
      <c r="E64" s="193"/>
      <c r="F64" s="193"/>
      <c r="G64" s="193"/>
      <c r="H64" s="193"/>
      <c r="I64" s="195"/>
      <c r="J64" s="196"/>
      <c r="K64" s="193"/>
      <c r="L64" s="193"/>
      <c r="M64" s="193"/>
      <c r="N64" s="193"/>
      <c r="O64" s="197" t="str">
        <f>(IF(OR(P54=0,P54=""),"Std-Übertrag Vorwoche:",""))</f>
        <v>Std-Übertrag Vorwoche:</v>
      </c>
      <c r="P64" s="198">
        <f>(IF(OR(P54=0,P54=""),O61,""))</f>
        <v>-1</v>
      </c>
      <c r="Q64" s="193" t="str">
        <f>(IF(OR(P54=0,P54=""),"Stunden",""))</f>
        <v>Stunden</v>
      </c>
      <c r="R64" s="193"/>
      <c r="S64" s="193"/>
    </row>
    <row r="65" spans="1:19" x14ac:dyDescent="0.2">
      <c r="A65" s="193"/>
      <c r="B65" s="199" t="s">
        <v>210</v>
      </c>
      <c r="C65" s="193"/>
      <c r="D65" s="197" t="s">
        <v>3</v>
      </c>
      <c r="E65" s="200" t="str">
        <f>IF(COUNTA(D67:D73)=0,"","Pausen")</f>
        <v/>
      </c>
      <c r="F65" s="197" t="str">
        <f>IF(COUNTA(D67:D73)=0,"","Tages-")</f>
        <v/>
      </c>
      <c r="G65" s="193"/>
      <c r="H65" s="193"/>
      <c r="I65" s="196"/>
      <c r="J65" s="193"/>
      <c r="K65" s="193"/>
      <c r="L65" s="201" t="str">
        <f>IF(COUNTA(I$6:L$6)=0,"","Stunden mit unterschiedl. Zuschlägen")</f>
        <v>Stunden mit unterschiedl. Zuschlägen</v>
      </c>
      <c r="M65" s="193"/>
      <c r="N65" s="193"/>
      <c r="O65" s="197" t="s">
        <v>13</v>
      </c>
      <c r="P65" s="155"/>
      <c r="Q65" s="193" t="s">
        <v>11</v>
      </c>
      <c r="R65" s="193"/>
      <c r="S65" s="193"/>
    </row>
    <row r="66" spans="1:19" x14ac:dyDescent="0.2">
      <c r="A66" s="193"/>
      <c r="B66" s="199" t="s">
        <v>210</v>
      </c>
      <c r="C66" s="193"/>
      <c r="D66" s="202" t="s">
        <v>0</v>
      </c>
      <c r="E66" s="203" t="str">
        <f>IF(COUNTA(D67:D73)=0,"","Std/Tag")</f>
        <v/>
      </c>
      <c r="F66" s="204" t="str">
        <f>IF(COUNTA(D67:D73)=0,"","Leistung")</f>
        <v/>
      </c>
      <c r="G66" s="205" t="s">
        <v>2</v>
      </c>
      <c r="H66" s="205"/>
      <c r="I66" s="206">
        <f>IF(I$6="","",I$6)</f>
        <v>0.15</v>
      </c>
      <c r="J66" s="206">
        <f>IF(J$6="","",J$6)</f>
        <v>0.25</v>
      </c>
      <c r="K66" s="206" t="str">
        <f>IF(K$6="","",K$6)</f>
        <v/>
      </c>
      <c r="L66" s="206" t="str">
        <f>IF(L$6="","",L$6)</f>
        <v/>
      </c>
      <c r="M66" s="193"/>
      <c r="N66" s="207"/>
      <c r="O66" s="204" t="str">
        <f>IF(P65="","Std-Satz ohne Sollzeit:","Überstunden-Satz:")</f>
        <v>Std-Satz ohne Sollzeit:</v>
      </c>
      <c r="P66" s="170"/>
      <c r="Q66" s="207" t="str">
        <f>IF(Q$5="","",Q$5)</f>
        <v>EUR</v>
      </c>
      <c r="R66" s="193"/>
      <c r="S66" s="193"/>
    </row>
    <row r="67" spans="1:19" x14ac:dyDescent="0.2">
      <c r="A67" s="193"/>
      <c r="B67" s="208">
        <v>45537</v>
      </c>
      <c r="C67" s="209">
        <f t="shared" ref="C67:C73" si="15">B67</f>
        <v>45537</v>
      </c>
      <c r="D67" s="155"/>
      <c r="E67" s="174"/>
      <c r="F67" s="198" t="str">
        <f t="shared" ref="F67:F73" si="16">IF(D67="","",D67-E67)</f>
        <v/>
      </c>
      <c r="G67" s="176"/>
      <c r="H67" s="193"/>
      <c r="I67" s="177"/>
      <c r="J67" s="176"/>
      <c r="K67" s="177"/>
      <c r="L67" s="176"/>
      <c r="M67" s="193"/>
      <c r="N67" s="197" t="str">
        <f>IF(COUNTA(I67:L73)=0,"","Zuschlag %")</f>
        <v/>
      </c>
      <c r="O67" s="197" t="str">
        <f>IF(COUNTA(I67:L73)=0,"","Stunden")</f>
        <v/>
      </c>
      <c r="P67" s="193"/>
      <c r="Q67" s="193"/>
      <c r="R67" s="193"/>
      <c r="S67" s="193"/>
    </row>
    <row r="68" spans="1:19" x14ac:dyDescent="0.2">
      <c r="A68" s="193"/>
      <c r="B68" s="208">
        <v>45538</v>
      </c>
      <c r="C68" s="209">
        <f t="shared" si="15"/>
        <v>45538</v>
      </c>
      <c r="D68" s="155"/>
      <c r="E68" s="174"/>
      <c r="F68" s="198" t="str">
        <f t="shared" si="16"/>
        <v/>
      </c>
      <c r="G68" s="176"/>
      <c r="H68" s="193"/>
      <c r="I68" s="177"/>
      <c r="J68" s="176"/>
      <c r="K68" s="177"/>
      <c r="L68" s="176"/>
      <c r="M68" s="193"/>
      <c r="N68" s="210" t="str">
        <f>IF(COUNTA(I67:I73)=0,"",I66)</f>
        <v/>
      </c>
      <c r="O68" s="193" t="str">
        <f>IF(COUNTA(I67:I73)=0,"",I74)</f>
        <v/>
      </c>
      <c r="P68" s="211" t="str">
        <f>IF(COUNTA(I67:I73)=0,"",P$5*N68*O68)</f>
        <v/>
      </c>
      <c r="Q68" s="193" t="str">
        <f>IF(COUNTA(I67:I73)=0,"",IF(Q$5="","",Q$5))</f>
        <v/>
      </c>
      <c r="R68" s="193"/>
      <c r="S68" s="193"/>
    </row>
    <row r="69" spans="1:19" x14ac:dyDescent="0.2">
      <c r="A69" s="193"/>
      <c r="B69" s="208">
        <v>45539</v>
      </c>
      <c r="C69" s="209">
        <f t="shared" si="15"/>
        <v>45539</v>
      </c>
      <c r="D69" s="155"/>
      <c r="E69" s="174"/>
      <c r="F69" s="198" t="str">
        <f t="shared" si="16"/>
        <v/>
      </c>
      <c r="G69" s="176"/>
      <c r="H69" s="193"/>
      <c r="I69" s="177"/>
      <c r="J69" s="176"/>
      <c r="K69" s="177"/>
      <c r="L69" s="176"/>
      <c r="M69" s="193"/>
      <c r="N69" s="210" t="str">
        <f>IF(COUNTA(J67:J73)=0,"",J66)</f>
        <v/>
      </c>
      <c r="O69" s="193" t="str">
        <f>IF(COUNTA(J67:J73)=0,"",J74)</f>
        <v/>
      </c>
      <c r="P69" s="211" t="str">
        <f>IF(COUNTA(J67:J73)=0,"",P$5*N69*O69)</f>
        <v/>
      </c>
      <c r="Q69" s="193" t="str">
        <f>IF(COUNTA(J67:J73)=0,"",IF(Q$5="","",Q$5))</f>
        <v/>
      </c>
      <c r="R69" s="193"/>
      <c r="S69" s="193"/>
    </row>
    <row r="70" spans="1:19" x14ac:dyDescent="0.2">
      <c r="A70" s="193"/>
      <c r="B70" s="208">
        <v>45540</v>
      </c>
      <c r="C70" s="209">
        <f t="shared" si="15"/>
        <v>45540</v>
      </c>
      <c r="D70" s="155"/>
      <c r="E70" s="174"/>
      <c r="F70" s="198" t="str">
        <f t="shared" si="16"/>
        <v/>
      </c>
      <c r="G70" s="176"/>
      <c r="H70" s="193"/>
      <c r="I70" s="177"/>
      <c r="J70" s="176"/>
      <c r="K70" s="177"/>
      <c r="L70" s="176"/>
      <c r="M70" s="193"/>
      <c r="N70" s="210" t="str">
        <f>IF(COUNTA(K67:K73)=0,"",K66)</f>
        <v/>
      </c>
      <c r="O70" s="193" t="str">
        <f>IF(COUNTA(K67:K73)=0,"",K74)</f>
        <v/>
      </c>
      <c r="P70" s="211" t="str">
        <f>IF(COUNTA(K67:K73)=0,"",P$5*N70*O70)</f>
        <v/>
      </c>
      <c r="Q70" s="193" t="str">
        <f>IF(COUNTA(K67:K73)=0,"",IF(Q$5="","",Q$5))</f>
        <v/>
      </c>
      <c r="R70" s="193"/>
      <c r="S70" s="193"/>
    </row>
    <row r="71" spans="1:19" x14ac:dyDescent="0.2">
      <c r="A71" s="193"/>
      <c r="B71" s="208">
        <v>45541</v>
      </c>
      <c r="C71" s="209">
        <f t="shared" si="15"/>
        <v>45541</v>
      </c>
      <c r="D71" s="155"/>
      <c r="E71" s="174"/>
      <c r="F71" s="198" t="str">
        <f t="shared" si="16"/>
        <v/>
      </c>
      <c r="G71" s="176"/>
      <c r="H71" s="193"/>
      <c r="I71" s="177"/>
      <c r="J71" s="176"/>
      <c r="K71" s="177"/>
      <c r="L71" s="176"/>
      <c r="M71" s="193"/>
      <c r="N71" s="210" t="str">
        <f>IF(COUNTA(L67:L73)=0,"",L66)</f>
        <v/>
      </c>
      <c r="O71" s="193" t="str">
        <f>IF(COUNTA(L67:L73)=0,"",L74)</f>
        <v/>
      </c>
      <c r="P71" s="211" t="str">
        <f>IF(COUNTA(L67:L73)=0,"",P$5*N71*O71)</f>
        <v/>
      </c>
      <c r="Q71" s="193" t="str">
        <f>IF(COUNTA(L67:L73)=0,"",IF(Q$5="","",Q$5))</f>
        <v/>
      </c>
      <c r="R71" s="193"/>
      <c r="S71" s="193"/>
    </row>
    <row r="72" spans="1:19" x14ac:dyDescent="0.2">
      <c r="A72" s="193"/>
      <c r="B72" s="208">
        <v>45542</v>
      </c>
      <c r="C72" s="209">
        <f t="shared" si="15"/>
        <v>45542</v>
      </c>
      <c r="D72" s="155"/>
      <c r="E72" s="174"/>
      <c r="F72" s="198" t="str">
        <f t="shared" si="16"/>
        <v/>
      </c>
      <c r="G72" s="176"/>
      <c r="H72" s="193"/>
      <c r="I72" s="177"/>
      <c r="J72" s="176"/>
      <c r="K72" s="177"/>
      <c r="L72" s="176"/>
      <c r="M72" s="193"/>
      <c r="N72" s="197" t="str">
        <f>IF(P65="","","Stunden")</f>
        <v/>
      </c>
      <c r="O72" s="193" t="str">
        <f>IF(P65="","",IF(F74&gt;P65,F74-(F74-P65),F74))</f>
        <v/>
      </c>
      <c r="P72" s="211" t="str">
        <f>IF(P65="","",P$5*O72)</f>
        <v/>
      </c>
      <c r="Q72" s="193" t="str">
        <f>IF(P65="","",IF(Q$5="","",Q$5))</f>
        <v/>
      </c>
      <c r="R72" s="193"/>
      <c r="S72" s="193"/>
    </row>
    <row r="73" spans="1:19" x14ac:dyDescent="0.2">
      <c r="A73" s="193"/>
      <c r="B73" s="208">
        <v>45543</v>
      </c>
      <c r="C73" s="209">
        <f t="shared" si="15"/>
        <v>45543</v>
      </c>
      <c r="D73" s="155"/>
      <c r="E73" s="174"/>
      <c r="F73" s="198" t="str">
        <f t="shared" si="16"/>
        <v/>
      </c>
      <c r="G73" s="176"/>
      <c r="H73" s="193"/>
      <c r="I73" s="177"/>
      <c r="J73" s="176"/>
      <c r="K73" s="177"/>
      <c r="L73" s="176"/>
      <c r="M73" s="193"/>
      <c r="N73" s="197" t="str">
        <f>IF(P65="","Stunden",IF(O73&lt;0,"Unterstunden","Überstunden"))</f>
        <v>Stunden</v>
      </c>
      <c r="O73" s="193">
        <f>IF(OR(P64=0,P64=""),F74-P65,P64+F74-P65)</f>
        <v>-1</v>
      </c>
      <c r="P73" s="212" t="str">
        <f>(IF(OR(P66=0,P66=""),"",P66*O73))</f>
        <v/>
      </c>
      <c r="Q73" s="207" t="str">
        <f>(IF(OR(P66=0,P66=""),"",IF(Q$5="","",Q$5)))</f>
        <v/>
      </c>
      <c r="R73" s="193"/>
      <c r="S73" s="193"/>
    </row>
    <row r="74" spans="1:19" x14ac:dyDescent="0.2">
      <c r="A74" s="193"/>
      <c r="B74" s="213"/>
      <c r="C74" s="193"/>
      <c r="D74" s="214">
        <f>SUM(D67:D73)</f>
        <v>0</v>
      </c>
      <c r="E74" s="215">
        <f>SUM(E67:E73)</f>
        <v>0</v>
      </c>
      <c r="F74" s="214">
        <f>SUM(F67:F73)</f>
        <v>0</v>
      </c>
      <c r="G74" s="216"/>
      <c r="H74" s="216"/>
      <c r="I74" s="216">
        <f>SUM(I67:I73)</f>
        <v>0</v>
      </c>
      <c r="J74" s="216">
        <f>SUM(J67:J73)</f>
        <v>0</v>
      </c>
      <c r="K74" s="216">
        <f>SUM(K67:K73)</f>
        <v>0</v>
      </c>
      <c r="L74" s="216">
        <f>SUM(L67:L73)</f>
        <v>0</v>
      </c>
      <c r="M74" s="193"/>
      <c r="N74" s="193"/>
      <c r="O74" s="193"/>
      <c r="P74" s="211">
        <f>IF($B$7&gt;45901,"gesperrt!",SUM(P68:P73))</f>
        <v>0</v>
      </c>
      <c r="Q74" s="216" t="str">
        <f>IF(Q$5="","",Q$5)</f>
        <v>EUR</v>
      </c>
      <c r="R74" s="211">
        <f>P74+R62</f>
        <v>1754.5</v>
      </c>
      <c r="S74" s="193" t="str">
        <f>Q74</f>
        <v>EUR</v>
      </c>
    </row>
    <row r="75" spans="1:19" x14ac:dyDescent="0.2">
      <c r="A75" s="207"/>
      <c r="B75" s="217"/>
      <c r="C75" s="207"/>
      <c r="D75" s="207"/>
      <c r="E75" s="207"/>
      <c r="F75" s="207"/>
      <c r="G75" s="207"/>
      <c r="H75" s="207"/>
      <c r="I75" s="206"/>
      <c r="J75" s="207"/>
      <c r="K75" s="207"/>
      <c r="L75" s="207"/>
      <c r="M75" s="207"/>
      <c r="N75" s="207"/>
      <c r="O75" s="207"/>
      <c r="P75" s="207"/>
      <c r="Q75" s="207"/>
      <c r="R75" s="218"/>
      <c r="S75" s="219"/>
    </row>
  </sheetData>
  <sheetProtection algorithmName="SHA-512" hashValue="Osol2VG7zAv1kdDf295iWW1o74sAG2ET8FHSRKR64M7x/SUBKQULQkDqLRmdTxLz+HilRuTr8jqIpqk8Tnyvaw==" saltValue="mrGaUeQk4EX8Ek8ErPMn8g==" spinCount="100000" sheet="1"/>
  <customSheetViews>
    <customSheetView guid="{7DF1639C-F05D-4519-A39E-5DC90299697B}" scale="107" showRowCol="0" showRuler="0">
      <pane ySplit="6" topLeftCell="A7" activePane="bottomLeft" state="frozenSplit"/>
      <selection pane="bottomLeft"/>
      <pageMargins left="0.39370078740157483" right="0.39370078740157483" top="0.98425196850393704" bottom="0.98425196850393704" header="0.51181102362204722" footer="0.51181102362204722"/>
      <printOptions horizontalCentered="1" headings="1"/>
      <pageSetup paperSize="9" scale="75" orientation="portrait" horizontalDpi="300" verticalDpi="300" r:id="rId1"/>
      <headerFooter alignWithMargins="0">
        <oddHeader>&amp;L&amp;12&amp;F&amp;C&amp;12&amp;A&amp;R&amp;12&amp;D</oddHeader>
        <oddFooter>&amp;L&amp;12Aus XZ210 "Professionelle Zeiterfassung mit Honorarberechnung"&amp;R&amp;12© 2011 Auvista Verlag München</oddFooter>
      </headerFooter>
    </customSheetView>
    <customSheetView guid="{A02870E2-A4E1-4CF4-89B7-9811E6061B30}" scale="107" showRowCol="0">
      <pane ySplit="6" topLeftCell="A7" activePane="bottomLeft" state="frozenSplit"/>
      <selection pane="bottomLeft"/>
      <pageMargins left="0.39370078740157483" right="0.39370078740157483" top="0.98425196850393704" bottom="0.98425196850393704" header="0.51181102362204722" footer="0.51181102362204722"/>
      <printOptions horizontalCentered="1" headings="1"/>
      <pageSetup paperSize="9" scale="75" orientation="portrait" horizontalDpi="300" verticalDpi="300" r:id="rId2"/>
      <headerFooter alignWithMargins="0">
        <oddHeader>&amp;L&amp;12&amp;F&amp;C&amp;12&amp;A&amp;R&amp;12&amp;D</oddHeader>
        <oddFooter>&amp;L&amp;12Aus XZ210 "Professionelle Zeiterfassung mit Honorarberechnung"&amp;R&amp;12© 2011 Auvista Verlag München</oddFooter>
      </headerFooter>
    </customSheetView>
  </customSheetViews>
  <phoneticPr fontId="0" type="noConversion"/>
  <hyperlinks>
    <hyperlink ref="B1" location="Zentrale!A23" display="Zentrale" xr:uid="{51D4D235-5B87-4118-9A97-D64C845E3247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75" orientation="portrait" horizontalDpi="300" verticalDpi="300" r:id="rId3"/>
  <headerFooter alignWithMargins="0">
    <oddHeader>&amp;C&amp;"Calibri,Standard"&amp;12&amp;F</oddHeader>
    <oddFooter>&amp;C&amp;"Calibri,Standard"&amp;12Aus XZ210 "Professionelle Zeiterfassung mit Honorarberechnung"   © Auvista Verlag München</oddFooter>
  </headerFooter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F8F57-0011-4655-9599-B8194A2AFD85}">
  <dimension ref="A1:N62"/>
  <sheetViews>
    <sheetView showGridLines="0" showRowColHeaders="0" zoomScale="97" workbookViewId="0"/>
  </sheetViews>
  <sheetFormatPr baseColWidth="10" defaultRowHeight="12.75" x14ac:dyDescent="0.2"/>
  <cols>
    <col min="1" max="1" width="12" style="14"/>
    <col min="2" max="2" width="11.83203125" style="14" customWidth="1"/>
    <col min="3" max="3" width="15.83203125" style="14" customWidth="1"/>
    <col min="4" max="4" width="12" style="14"/>
    <col min="5" max="5" width="13" style="14" customWidth="1"/>
    <col min="6" max="6" width="7.33203125" style="14" customWidth="1"/>
    <col min="7" max="7" width="14.83203125" style="14" customWidth="1"/>
    <col min="8" max="8" width="3.83203125" style="14" customWidth="1"/>
    <col min="9" max="9" width="13.1640625" style="14" customWidth="1"/>
    <col min="10" max="11" width="4.83203125" style="14" customWidth="1"/>
    <col min="12" max="16384" width="12" style="14"/>
  </cols>
  <sheetData>
    <row r="1" spans="1:14" x14ac:dyDescent="0.2">
      <c r="A1" s="103" t="s">
        <v>246</v>
      </c>
      <c r="C1" s="150" t="s">
        <v>218</v>
      </c>
    </row>
    <row r="2" spans="1:14" ht="13.5" x14ac:dyDescent="0.2">
      <c r="B2" s="62"/>
      <c r="C2" s="18"/>
      <c r="D2" s="18"/>
      <c r="E2" s="18"/>
      <c r="F2" s="18"/>
      <c r="G2" s="18"/>
      <c r="H2" s="18"/>
      <c r="I2" s="19"/>
      <c r="J2" s="18"/>
      <c r="K2" s="20"/>
      <c r="L2" s="13"/>
      <c r="M2" s="13"/>
      <c r="N2" s="13"/>
    </row>
    <row r="3" spans="1:14" ht="13.5" thickBot="1" x14ac:dyDescent="0.25">
      <c r="B3" s="21"/>
      <c r="C3" s="109"/>
      <c r="D3" s="22"/>
      <c r="E3" s="23"/>
      <c r="F3" s="24"/>
      <c r="G3" s="25" t="s">
        <v>28</v>
      </c>
      <c r="H3" s="26"/>
      <c r="I3" s="25" t="s">
        <v>29</v>
      </c>
      <c r="J3" s="24"/>
      <c r="K3" s="27"/>
      <c r="L3" s="13"/>
      <c r="M3" s="13"/>
      <c r="N3" s="13"/>
    </row>
    <row r="4" spans="1:14" ht="13.5" thickBot="1" x14ac:dyDescent="0.25">
      <c r="B4" s="21"/>
      <c r="C4" s="23" t="s">
        <v>30</v>
      </c>
      <c r="D4" s="23"/>
      <c r="E4" s="24"/>
      <c r="F4" s="28"/>
      <c r="G4" s="59">
        <v>0.3215277777777778</v>
      </c>
      <c r="H4" s="29"/>
      <c r="I4" s="60">
        <v>0.6694444444444444</v>
      </c>
      <c r="J4" s="30"/>
      <c r="K4" s="27"/>
      <c r="L4" s="13"/>
      <c r="M4" s="13"/>
      <c r="N4" s="13"/>
    </row>
    <row r="5" spans="1:14" ht="6" customHeight="1" x14ac:dyDescent="0.2">
      <c r="B5" s="21"/>
      <c r="C5" s="24"/>
      <c r="D5" s="24"/>
      <c r="E5" s="24"/>
      <c r="F5" s="24"/>
      <c r="G5" s="31"/>
      <c r="H5" s="24"/>
      <c r="I5" s="31"/>
      <c r="J5" s="24"/>
      <c r="K5" s="27"/>
      <c r="L5" s="13"/>
      <c r="M5" s="13"/>
      <c r="N5" s="13"/>
    </row>
    <row r="6" spans="1:14" x14ac:dyDescent="0.2">
      <c r="B6" s="21"/>
      <c r="C6" s="32" t="s">
        <v>31</v>
      </c>
      <c r="D6" s="32"/>
      <c r="E6" s="24"/>
      <c r="F6" s="24"/>
      <c r="G6" s="22" t="s">
        <v>32</v>
      </c>
      <c r="H6" s="24"/>
      <c r="I6" s="33">
        <f>IF(G4="","",IF(I4="","",I4-G4))</f>
        <v>0.3479166666666666</v>
      </c>
      <c r="J6" s="24"/>
      <c r="K6" s="27"/>
      <c r="L6" s="13"/>
      <c r="M6" s="13"/>
      <c r="N6" s="13"/>
    </row>
    <row r="7" spans="1:14" ht="18" x14ac:dyDescent="0.25">
      <c r="B7" s="34"/>
      <c r="C7" s="35" t="s">
        <v>33</v>
      </c>
      <c r="D7" s="35"/>
      <c r="E7" s="36"/>
      <c r="F7" s="36"/>
      <c r="G7" s="37" t="s">
        <v>34</v>
      </c>
      <c r="H7" s="36"/>
      <c r="I7" s="38">
        <f>IF(I6="","",I6*24)</f>
        <v>8.3499999999999979</v>
      </c>
      <c r="J7" s="36"/>
      <c r="K7" s="39"/>
      <c r="L7" s="13"/>
      <c r="M7" s="13"/>
      <c r="N7" s="13"/>
    </row>
    <row r="8" spans="1:14" ht="12.75" customHeight="1" thickBot="1" x14ac:dyDescent="0.25">
      <c r="B8" s="21"/>
      <c r="C8" s="24"/>
      <c r="D8" s="24"/>
      <c r="E8" s="22"/>
      <c r="F8" s="24"/>
      <c r="G8" s="24"/>
      <c r="H8" s="24"/>
      <c r="I8" s="40"/>
      <c r="J8" s="24"/>
      <c r="K8" s="27"/>
      <c r="L8" s="13"/>
      <c r="M8" s="13"/>
      <c r="N8" s="13"/>
    </row>
    <row r="9" spans="1:14" ht="13.5" thickBot="1" x14ac:dyDescent="0.25">
      <c r="B9" s="21"/>
      <c r="C9" s="41" t="s">
        <v>35</v>
      </c>
      <c r="D9" s="23"/>
      <c r="E9" s="42"/>
      <c r="F9" s="24"/>
      <c r="G9" s="42" t="s">
        <v>36</v>
      </c>
      <c r="H9" s="43"/>
      <c r="I9" s="59">
        <v>0.97499999999999998</v>
      </c>
      <c r="J9" s="44"/>
      <c r="K9" s="27"/>
      <c r="L9" s="13"/>
      <c r="M9" s="13"/>
      <c r="N9" s="13"/>
    </row>
    <row r="10" spans="1:14" ht="18" x14ac:dyDescent="0.25">
      <c r="B10" s="34"/>
      <c r="C10" s="45" t="s">
        <v>37</v>
      </c>
      <c r="D10" s="35"/>
      <c r="E10" s="37"/>
      <c r="F10" s="36"/>
      <c r="G10" s="37" t="s">
        <v>38</v>
      </c>
      <c r="H10" s="36"/>
      <c r="I10" s="46">
        <f>IF(I9="","",I9*24)</f>
        <v>23.4</v>
      </c>
      <c r="J10" s="36"/>
      <c r="K10" s="39"/>
      <c r="L10" s="13"/>
      <c r="M10" s="13"/>
      <c r="N10" s="13"/>
    </row>
    <row r="11" spans="1:14" ht="12.75" customHeight="1" thickBot="1" x14ac:dyDescent="0.25">
      <c r="B11" s="21"/>
      <c r="C11" s="24"/>
      <c r="D11" s="24"/>
      <c r="E11" s="24"/>
      <c r="F11" s="24"/>
      <c r="G11" s="24"/>
      <c r="H11" s="24"/>
      <c r="I11" s="24"/>
      <c r="J11" s="24"/>
      <c r="K11" s="27"/>
      <c r="L11" s="13"/>
      <c r="M11" s="13"/>
      <c r="N11" s="13"/>
    </row>
    <row r="12" spans="1:14" ht="13.5" thickBot="1" x14ac:dyDescent="0.25">
      <c r="B12" s="21"/>
      <c r="C12" s="47" t="s">
        <v>35</v>
      </c>
      <c r="D12" s="47"/>
      <c r="E12" s="24"/>
      <c r="F12" s="24"/>
      <c r="G12" s="48" t="s">
        <v>39</v>
      </c>
      <c r="H12" s="24"/>
      <c r="I12" s="61">
        <v>2563</v>
      </c>
      <c r="J12" s="24"/>
      <c r="K12" s="27"/>
      <c r="L12" s="13"/>
      <c r="M12" s="13"/>
      <c r="N12" s="13"/>
    </row>
    <row r="13" spans="1:14" ht="18" x14ac:dyDescent="0.25">
      <c r="B13" s="34"/>
      <c r="C13" s="49" t="s">
        <v>37</v>
      </c>
      <c r="D13" s="49"/>
      <c r="E13" s="36"/>
      <c r="F13" s="36"/>
      <c r="G13" s="37" t="s">
        <v>32</v>
      </c>
      <c r="H13" s="36"/>
      <c r="I13" s="50">
        <f>IF(I12="","",(I12/60)/24)</f>
        <v>1.7798611111111111</v>
      </c>
      <c r="J13" s="36"/>
      <c r="K13" s="39"/>
      <c r="L13" s="13"/>
      <c r="M13" s="13"/>
      <c r="N13" s="13"/>
    </row>
    <row r="14" spans="1:14" ht="18.75" thickBot="1" x14ac:dyDescent="0.3">
      <c r="B14" s="21"/>
      <c r="C14" s="51"/>
      <c r="D14" s="51"/>
      <c r="E14" s="24"/>
      <c r="F14" s="24"/>
      <c r="G14" s="22"/>
      <c r="H14" s="24"/>
      <c r="I14" s="52"/>
      <c r="J14" s="24"/>
      <c r="K14" s="27"/>
      <c r="L14" s="13"/>
      <c r="M14" s="13"/>
      <c r="N14" s="13"/>
    </row>
    <row r="15" spans="1:14" ht="45.75" thickBot="1" x14ac:dyDescent="0.25">
      <c r="B15" s="21"/>
      <c r="C15" s="53" t="s">
        <v>40</v>
      </c>
      <c r="D15" s="15">
        <v>39</v>
      </c>
      <c r="E15" s="54" t="s">
        <v>41</v>
      </c>
      <c r="F15" s="15">
        <v>5</v>
      </c>
      <c r="G15" s="55" t="s">
        <v>42</v>
      </c>
      <c r="H15" s="56"/>
      <c r="I15" s="57">
        <f>IF(D15="","",IF(F15="","",D15/F15/24))</f>
        <v>0.32500000000000001</v>
      </c>
      <c r="J15" s="24"/>
      <c r="K15" s="27"/>
      <c r="L15" s="13"/>
      <c r="M15" s="13"/>
      <c r="N15" s="13"/>
    </row>
    <row r="16" spans="1:14" ht="0.95" customHeight="1" x14ac:dyDescent="0.2">
      <c r="B16" s="21"/>
      <c r="C16" s="53"/>
      <c r="D16" s="53"/>
      <c r="E16" s="53"/>
      <c r="F16" s="53"/>
      <c r="G16" s="55"/>
      <c r="H16" s="56"/>
      <c r="I16" s="58"/>
      <c r="J16" s="24"/>
      <c r="K16" s="27"/>
      <c r="L16" s="13"/>
      <c r="M16" s="13"/>
      <c r="N16" s="13"/>
    </row>
    <row r="17" spans="2:14" x14ac:dyDescent="0.2">
      <c r="B17" s="34"/>
      <c r="C17" s="36"/>
      <c r="D17" s="36"/>
      <c r="E17" s="36"/>
      <c r="F17" s="36"/>
      <c r="G17" s="36"/>
      <c r="H17" s="36"/>
      <c r="I17" s="36"/>
      <c r="J17" s="36"/>
      <c r="K17" s="39"/>
      <c r="L17" s="13"/>
      <c r="M17" s="13"/>
      <c r="N17" s="13"/>
    </row>
    <row r="18" spans="2:14" x14ac:dyDescent="0.2">
      <c r="B18" s="16"/>
      <c r="C18" s="16"/>
      <c r="D18" s="16"/>
      <c r="E18" s="16"/>
      <c r="F18" s="16"/>
      <c r="G18" s="16"/>
      <c r="H18" s="17"/>
      <c r="I18" s="17"/>
      <c r="J18" s="16"/>
      <c r="K18" s="16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1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2:11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2:11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2:11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2:11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2:11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2:11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2:11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2:11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2:11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2:11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</row>
    <row r="52" spans="2:11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2:11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2:11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2:11" x14ac:dyDescent="0.2">
      <c r="B55" s="13"/>
      <c r="C55" s="13"/>
      <c r="D55" s="13"/>
      <c r="E55" s="13"/>
      <c r="F55" s="13"/>
      <c r="G55" s="13"/>
      <c r="H55" s="13"/>
      <c r="I55" s="13"/>
      <c r="J55" s="13"/>
      <c r="K55" s="13"/>
    </row>
    <row r="56" spans="2:11" x14ac:dyDescent="0.2">
      <c r="B56" s="13"/>
      <c r="C56" s="13"/>
      <c r="D56" s="13"/>
      <c r="E56" s="13"/>
      <c r="F56" s="13"/>
      <c r="G56" s="13"/>
      <c r="H56" s="13"/>
      <c r="I56" s="13"/>
      <c r="J56" s="13"/>
      <c r="K56" s="13"/>
    </row>
    <row r="57" spans="2:11" x14ac:dyDescent="0.2">
      <c r="B57" s="13"/>
      <c r="C57" s="13"/>
      <c r="D57" s="13"/>
      <c r="E57" s="13"/>
      <c r="F57" s="13"/>
      <c r="G57" s="13"/>
      <c r="H57" s="13"/>
      <c r="I57" s="13"/>
      <c r="J57" s="13"/>
      <c r="K57" s="13"/>
    </row>
    <row r="58" spans="2:11" x14ac:dyDescent="0.2">
      <c r="B58" s="13"/>
      <c r="C58" s="13"/>
      <c r="D58" s="13"/>
      <c r="E58" s="13"/>
      <c r="F58" s="13"/>
      <c r="G58" s="13"/>
      <c r="H58" s="13"/>
      <c r="I58" s="13"/>
      <c r="J58" s="13"/>
      <c r="K58" s="13"/>
    </row>
    <row r="59" spans="2:11" x14ac:dyDescent="0.2">
      <c r="B59" s="13"/>
      <c r="C59" s="13"/>
      <c r="D59" s="13"/>
      <c r="E59" s="13"/>
      <c r="F59" s="13"/>
      <c r="G59" s="13"/>
      <c r="H59" s="13"/>
      <c r="I59" s="13"/>
      <c r="J59" s="13"/>
      <c r="K59" s="13"/>
    </row>
    <row r="60" spans="2:11" x14ac:dyDescent="0.2"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2:11" x14ac:dyDescent="0.2"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2:11" x14ac:dyDescent="0.2">
      <c r="B62" s="13"/>
      <c r="C62" s="13"/>
      <c r="D62" s="13"/>
      <c r="E62" s="13"/>
      <c r="F62" s="13"/>
      <c r="G62" s="13"/>
      <c r="H62" s="13"/>
      <c r="I62" s="13"/>
      <c r="J62" s="13"/>
      <c r="K62" s="13"/>
    </row>
  </sheetData>
  <sheetProtection algorithmName="SHA-512" hashValue="z90vEd+T83l5LYzWbUM1ZPiizI17jch58U+wOclzPHuetyP+iqKT4X0IY64xYoNZTVjr8d5Uoh+EIxWr9UYxcw==" saltValue="iItDTHWWqacV1/jNYh0JsQ==" spinCount="100000" sheet="1" objects="1" scenarios="1"/>
  <customSheetViews>
    <customSheetView guid="{7DF1639C-F05D-4519-A39E-5DC90299697B}" scale="97" showGridLines="0" showRowCol="0" showRuler="0"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300" verticalDpi="300" r:id="rId1"/>
      <headerFooter alignWithMargins="0">
        <oddHeader>&amp;L&amp;F&amp;C&amp;A&amp;R&amp;D</oddHeader>
        <oddFooter>&amp;LAus XZ210 "Professionelle Zeiterfassung mit Honorarberechnung"&amp;R© 2011 Auvista Verlag München</oddFooter>
      </headerFooter>
    </customSheetView>
    <customSheetView guid="{A02870E2-A4E1-4CF4-89B7-9811E6061B30}" scale="97" showGridLines="0" showRowCol="0"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horizontalDpi="300" verticalDpi="300" r:id="rId2"/>
      <headerFooter alignWithMargins="0">
        <oddHeader>&amp;L&amp;F&amp;C&amp;A&amp;R&amp;D</oddHeader>
        <oddFooter>&amp;LAus XZ210 "Professionelle Zeiterfassung mit Honorarberechnung"&amp;R© 2011 Auvista Verlag München</oddFooter>
      </headerFooter>
    </customSheetView>
  </customSheetViews>
  <phoneticPr fontId="0" type="noConversion"/>
  <hyperlinks>
    <hyperlink ref="C1" location="Zentrale!A23" display="Zentrale" xr:uid="{B64DE642-5F3B-46F9-BFEB-233926019111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3"/>
  <headerFooter alignWithMargins="0">
    <oddFooter>&amp;C&amp;"Calibri,Standard"&amp;10Aus XZ210 "Professionelle Zeiterfassung mit Honorarberechnung"   © Auvista Verlag München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515B9-1B40-4058-BB33-EA0E4FE3E061}">
  <dimension ref="B2"/>
  <sheetViews>
    <sheetView workbookViewId="0">
      <selection activeCell="B2" sqref="B2"/>
    </sheetView>
  </sheetViews>
  <sheetFormatPr baseColWidth="10" defaultRowHeight="12.75" x14ac:dyDescent="0.2"/>
  <cols>
    <col min="1" max="16384" width="12" style="108"/>
  </cols>
  <sheetData>
    <row r="2" spans="2:2" x14ac:dyDescent="0.2">
      <c r="B2" s="150" t="s">
        <v>218</v>
      </c>
    </row>
  </sheetData>
  <customSheetViews>
    <customSheetView guid="{7DF1639C-F05D-4519-A39E-5DC90299697B}" showRuler="0">
      <pageMargins left="0.78740157499999996" right="0.78740157499999996" top="0.984251969" bottom="0.984251969" header="0.4921259845" footer="0.4921259845"/>
      <pageSetup paperSize="9" orientation="portrait" horizontalDpi="4294967293" verticalDpi="0" r:id="rId1"/>
      <headerFooter alignWithMargins="0"/>
    </customSheetView>
    <customSheetView guid="{A02870E2-A4E1-4CF4-89B7-9811E6061B30}">
      <pageMargins left="0.78740157499999996" right="0.78740157499999996" top="0.984251969" bottom="0.984251969" header="0.4921259845" footer="0.4921259845"/>
      <pageSetup paperSize="9" orientation="portrait" horizontalDpi="4294967293" verticalDpi="0" r:id="rId2"/>
      <headerFooter alignWithMargins="0"/>
    </customSheetView>
  </customSheetViews>
  <phoneticPr fontId="0" type="noConversion"/>
  <hyperlinks>
    <hyperlink ref="B2" location="Zentrale!A23" display="Zentrale" xr:uid="{899EF9D3-EBAE-466D-8B0A-4FD3225844C9}"/>
  </hyperlinks>
  <pageMargins left="0.78740157499999996" right="0.78740157499999996" top="0.984251969" bottom="0.984251969" header="0.4921259845" footer="0.4921259845"/>
  <pageSetup paperSize="9" orientation="portrait" horizontalDpi="4294967293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6</vt:i4>
      </vt:variant>
    </vt:vector>
  </HeadingPairs>
  <TitlesOfParts>
    <vt:vector size="14" baseType="lpstr">
      <vt:lpstr>Zentrale</vt:lpstr>
      <vt:lpstr>Beschreibung</vt:lpstr>
      <vt:lpstr>Kalenderwochenberechnung</vt:lpstr>
      <vt:lpstr>A</vt:lpstr>
      <vt:lpstr>Zeiterfassung</vt:lpstr>
      <vt:lpstr>Beispiel</vt:lpstr>
      <vt:lpstr>Umrechnung</vt:lpstr>
      <vt:lpstr>N</vt:lpstr>
      <vt:lpstr>A!Druckbereich</vt:lpstr>
      <vt:lpstr>Beispiel!Druckbereich</vt:lpstr>
      <vt:lpstr>Beschreibung!Druckbereich</vt:lpstr>
      <vt:lpstr>Umrechnung!Druckbereich</vt:lpstr>
      <vt:lpstr>Zeiterfassung!Druckbereich</vt:lpstr>
      <vt:lpstr>Zentrale!Druckbereich</vt:lpstr>
    </vt:vector>
  </TitlesOfParts>
  <Company>© Auvista Verlag München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Tägliche Zeiterfassung im Wochentakt - begrenzte Gratis-Datei</dc:title>
  <dc:subject>Honorarberechnung mit einer Währung</dc:subject>
  <dc:creator>Thomas Pfeiffer</dc:creator>
  <cp:lastModifiedBy>Thomas Pfeiffer</cp:lastModifiedBy>
  <cp:lastPrinted>2025-09-30T18:55:02Z</cp:lastPrinted>
  <dcterms:created xsi:type="dcterms:W3CDTF">2000-04-30T12:24:27Z</dcterms:created>
  <dcterms:modified xsi:type="dcterms:W3CDTF">2025-10-01T14:17:45Z</dcterms:modified>
  <cp:contentStatus>Begrenzte Gratis-Datei</cp:contentStatus>
</cp:coreProperties>
</file>